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P:\8100001_PK\Daten\4-Veröffentlichungen\1-Schriftenreihen\2-Archiv (ELBA-PDF)\1-BASt-Reihen pdf\Reihe F\"/>
    </mc:Choice>
  </mc:AlternateContent>
  <xr:revisionPtr revIDLastSave="0" documentId="8_{BFC4F1B5-0DF0-44F7-A046-1F8E1B8C267D}" xr6:coauthVersionLast="36" xr6:coauthVersionMax="36" xr10:uidLastSave="{00000000-0000-0000-0000-000000000000}"/>
  <bookViews>
    <workbookView xWindow="480" yWindow="105" windowWidth="18720" windowHeight="6630" firstSheet="1" activeTab="1" xr2:uid="{00000000-000D-0000-FFFF-FFFF00000000}"/>
  </bookViews>
  <sheets>
    <sheet name="Charts" sheetId="1" state="hidden" r:id="rId1"/>
    <sheet name="Results" sheetId="2" r:id="rId2"/>
    <sheet name="Evaluation" sheetId="3" r:id="rId3"/>
    <sheet name="Risk" sheetId="4" r:id="rId4"/>
    <sheet name="Scenarios" sheetId="5" r:id="rId5"/>
    <sheet name="Graphs" sheetId="6" r:id="rId6"/>
  </sheets>
  <calcPr calcId="191029"/>
  <customWorkbookViews>
    <customWorkbookView name="Margalith, Max - Personal View" guid="{9A2279C9-39B1-413D-95F9-6D8E381847D5}" mergeInterval="0" personalView="1" maximized="1" xWindow="2391" yWindow="-9" windowWidth="2418" windowHeight="1318" activeSheetId="4"/>
    <customWorkbookView name="Wohak, Oliver - Personal View" guid="{7B72B63B-5A25-4873-9639-AB0B1EFBFA30}" mergeInterval="0" personalView="1" maximized="1" xWindow="-1928" yWindow="-8" windowWidth="1936" windowHeight="1056" activeSheetId="4"/>
  </customWorkbookViews>
</workbook>
</file>

<file path=xl/calcChain.xml><?xml version="1.0" encoding="utf-8"?>
<calcChain xmlns="http://schemas.openxmlformats.org/spreadsheetml/2006/main">
  <c r="AD16" i="4" l="1"/>
  <c r="AE16" i="4"/>
  <c r="AF16" i="4"/>
  <c r="AG16" i="4"/>
  <c r="AH16" i="4"/>
  <c r="AI16" i="4"/>
  <c r="AJ16" i="4"/>
  <c r="AK16" i="4"/>
  <c r="AL16" i="4"/>
  <c r="AD17" i="4"/>
  <c r="AE17" i="4"/>
  <c r="AF17" i="4"/>
  <c r="AG17" i="4"/>
  <c r="AH17" i="4"/>
  <c r="AI17" i="4"/>
  <c r="AJ17" i="4"/>
  <c r="AK17" i="4"/>
  <c r="AL17" i="4"/>
  <c r="AD18" i="4"/>
  <c r="AE18" i="4"/>
  <c r="AF18" i="4"/>
  <c r="AG18" i="4"/>
  <c r="AH18" i="4"/>
  <c r="AI18" i="4"/>
  <c r="AJ18" i="4"/>
  <c r="AK18" i="4"/>
  <c r="AL18" i="4"/>
  <c r="AD19" i="4"/>
  <c r="AE19" i="4"/>
  <c r="AF19" i="4"/>
  <c r="AG19" i="4"/>
  <c r="AH19" i="4"/>
  <c r="AI19" i="4"/>
  <c r="AJ19" i="4"/>
  <c r="AK19" i="4"/>
  <c r="AL19" i="4"/>
  <c r="AD20" i="4"/>
  <c r="AE20" i="4"/>
  <c r="AF20" i="4"/>
  <c r="AG20" i="4"/>
  <c r="AH20" i="4"/>
  <c r="AI20" i="4"/>
  <c r="AJ20" i="4"/>
  <c r="AK20" i="4"/>
  <c r="AL20" i="4"/>
  <c r="AD21" i="4"/>
  <c r="AE21" i="4"/>
  <c r="AF21" i="4"/>
  <c r="AG21" i="4"/>
  <c r="AH21" i="4"/>
  <c r="AI21" i="4"/>
  <c r="AJ21" i="4"/>
  <c r="AK21" i="4"/>
  <c r="AL21" i="4"/>
  <c r="AD22" i="4"/>
  <c r="AE22" i="4"/>
  <c r="AF22" i="4"/>
  <c r="AG22" i="4"/>
  <c r="AH22" i="4"/>
  <c r="AI22" i="4"/>
  <c r="AJ22" i="4"/>
  <c r="AK22" i="4"/>
  <c r="AL22" i="4"/>
  <c r="AD23" i="4"/>
  <c r="AE23" i="4"/>
  <c r="AF23" i="4"/>
  <c r="AG23" i="4"/>
  <c r="AH23" i="4"/>
  <c r="AI23" i="4"/>
  <c r="AJ23" i="4"/>
  <c r="AK23" i="4"/>
  <c r="AL23" i="4"/>
  <c r="AD24" i="4"/>
  <c r="AE24" i="4"/>
  <c r="AF24" i="4"/>
  <c r="AG24" i="4"/>
  <c r="AH24" i="4"/>
  <c r="AI24" i="4"/>
  <c r="AJ24" i="4"/>
  <c r="AK24" i="4"/>
  <c r="AL24" i="4"/>
  <c r="AD25" i="4"/>
  <c r="AE25" i="4"/>
  <c r="H17" i="2" s="1"/>
  <c r="AF25" i="4"/>
  <c r="AG25" i="4"/>
  <c r="AH25" i="4"/>
  <c r="AI25" i="4"/>
  <c r="L17" i="2" s="1"/>
  <c r="AJ25" i="4"/>
  <c r="AK25" i="4"/>
  <c r="AL25" i="4"/>
  <c r="AL15" i="4"/>
  <c r="O17" i="2" s="1"/>
  <c r="AK15" i="4"/>
  <c r="N17" i="2" s="1"/>
  <c r="AJ15" i="4"/>
  <c r="M17" i="2" s="1"/>
  <c r="AI15" i="4"/>
  <c r="AH15" i="4"/>
  <c r="K17" i="2" s="1"/>
  <c r="AG15" i="4"/>
  <c r="J17" i="2" s="1"/>
  <c r="AF15" i="4"/>
  <c r="I17" i="2" s="1"/>
  <c r="AE15" i="4"/>
  <c r="AD15" i="4"/>
  <c r="AC16" i="4"/>
  <c r="AC17" i="4"/>
  <c r="AC18" i="4"/>
  <c r="AC19" i="4"/>
  <c r="AC20" i="4"/>
  <c r="AC21" i="4"/>
  <c r="AC22" i="4"/>
  <c r="AC23" i="4"/>
  <c r="AC24" i="4"/>
  <c r="AC25" i="4"/>
  <c r="AC15" i="4"/>
  <c r="F17" i="2" s="1"/>
  <c r="G17" i="2" l="1"/>
  <c r="L18" i="5"/>
  <c r="J18" i="5"/>
  <c r="H18" i="5"/>
  <c r="F18" i="5"/>
  <c r="M41" i="5"/>
  <c r="M40" i="5"/>
  <c r="M39" i="5"/>
  <c r="K41" i="5"/>
  <c r="K40" i="5"/>
  <c r="K39" i="5"/>
  <c r="I41" i="5"/>
  <c r="I40" i="5"/>
  <c r="I39" i="5"/>
  <c r="G39" i="5"/>
  <c r="G41" i="5"/>
  <c r="G40" i="5"/>
  <c r="M38" i="5"/>
  <c r="M37" i="5"/>
  <c r="M36" i="5"/>
  <c r="K38" i="5"/>
  <c r="K37" i="5"/>
  <c r="K36" i="5"/>
  <c r="I38" i="5"/>
  <c r="I37" i="5"/>
  <c r="I36" i="5"/>
  <c r="G38" i="5"/>
  <c r="G37" i="5"/>
  <c r="G36" i="5"/>
  <c r="D20" i="5"/>
  <c r="O16" i="2"/>
  <c r="N16" i="2"/>
  <c r="M16" i="2"/>
  <c r="L16" i="2"/>
  <c r="K16" i="2"/>
  <c r="J16" i="2"/>
  <c r="I16" i="2"/>
  <c r="H16" i="2"/>
  <c r="G16" i="2"/>
  <c r="F16" i="2"/>
  <c r="F40" i="2"/>
  <c r="C10" i="2" l="1"/>
  <c r="G22" i="5" l="1"/>
  <c r="O13" i="2"/>
  <c r="AA13" i="2" s="1"/>
  <c r="N13" i="2"/>
  <c r="Z13" i="2" s="1"/>
  <c r="M13" i="2"/>
  <c r="Y13" i="2" s="1"/>
  <c r="L13" i="2"/>
  <c r="X13" i="2" s="1"/>
  <c r="K13" i="2"/>
  <c r="W13" i="2" s="1"/>
  <c r="J13" i="2"/>
  <c r="V13" i="2" s="1"/>
  <c r="I13" i="2"/>
  <c r="U13" i="2" s="1"/>
  <c r="H13" i="2"/>
  <c r="T13" i="2" s="1"/>
  <c r="G13" i="2"/>
  <c r="S13" i="2" s="1"/>
  <c r="F13" i="2"/>
  <c r="R13" i="2" s="1"/>
  <c r="M82" i="5"/>
  <c r="M81" i="5"/>
  <c r="M80" i="5"/>
  <c r="M79" i="5"/>
  <c r="M78" i="5"/>
  <c r="M77" i="5"/>
  <c r="M75" i="5"/>
  <c r="M74" i="5"/>
  <c r="M73" i="5"/>
  <c r="M72" i="5"/>
  <c r="M71" i="5"/>
  <c r="M70" i="5"/>
  <c r="M69" i="5"/>
  <c r="M68" i="5"/>
  <c r="M67" i="5"/>
  <c r="M66" i="5"/>
  <c r="M65" i="5"/>
  <c r="M64" i="5"/>
  <c r="M63" i="5"/>
  <c r="M62" i="5"/>
  <c r="M60" i="5"/>
  <c r="M59" i="5"/>
  <c r="M58" i="5"/>
  <c r="M57" i="5"/>
  <c r="M56" i="5"/>
  <c r="M55" i="5"/>
  <c r="M54" i="5"/>
  <c r="M53" i="5"/>
  <c r="M52" i="5"/>
  <c r="M51" i="5"/>
  <c r="M50" i="5"/>
  <c r="M49" i="5"/>
  <c r="M48" i="5"/>
  <c r="M47" i="5"/>
  <c r="M46" i="5"/>
  <c r="M45" i="5"/>
  <c r="M44" i="5"/>
  <c r="M43" i="5"/>
  <c r="K82" i="5"/>
  <c r="K81" i="5"/>
  <c r="K80" i="5"/>
  <c r="K79" i="5"/>
  <c r="K78" i="5"/>
  <c r="K77" i="5"/>
  <c r="K75" i="5"/>
  <c r="K74" i="5"/>
  <c r="K73" i="5"/>
  <c r="K72" i="5"/>
  <c r="K71" i="5"/>
  <c r="K70" i="5"/>
  <c r="K69" i="5"/>
  <c r="K68" i="5"/>
  <c r="K67" i="5"/>
  <c r="K66" i="5"/>
  <c r="K65" i="5"/>
  <c r="K64" i="5"/>
  <c r="K63" i="5"/>
  <c r="K62" i="5"/>
  <c r="K60" i="5"/>
  <c r="K59" i="5"/>
  <c r="K58" i="5"/>
  <c r="K57" i="5"/>
  <c r="K56" i="5"/>
  <c r="K55" i="5"/>
  <c r="K54" i="5"/>
  <c r="K53" i="5"/>
  <c r="K52" i="5"/>
  <c r="K51" i="5"/>
  <c r="K50" i="5"/>
  <c r="K49" i="5"/>
  <c r="K48" i="5"/>
  <c r="K47" i="5"/>
  <c r="K46" i="5"/>
  <c r="K45" i="5"/>
  <c r="K44" i="5"/>
  <c r="K43" i="5"/>
  <c r="I82" i="5"/>
  <c r="I81" i="5"/>
  <c r="I80" i="5"/>
  <c r="I79" i="5"/>
  <c r="I78" i="5"/>
  <c r="I77" i="5"/>
  <c r="I75" i="5"/>
  <c r="I74" i="5"/>
  <c r="I73" i="5"/>
  <c r="I72" i="5"/>
  <c r="I71" i="5"/>
  <c r="I70" i="5"/>
  <c r="I69" i="5"/>
  <c r="I68" i="5"/>
  <c r="I67" i="5"/>
  <c r="I66" i="5"/>
  <c r="I65" i="5"/>
  <c r="I64" i="5"/>
  <c r="I63" i="5"/>
  <c r="I62" i="5"/>
  <c r="I60" i="5"/>
  <c r="I59" i="5"/>
  <c r="I58" i="5"/>
  <c r="I57" i="5"/>
  <c r="I56" i="5"/>
  <c r="I55" i="5"/>
  <c r="I54" i="5"/>
  <c r="I53" i="5"/>
  <c r="I52" i="5"/>
  <c r="I51" i="5"/>
  <c r="I50" i="5"/>
  <c r="I49" i="5"/>
  <c r="I48" i="5"/>
  <c r="I47" i="5"/>
  <c r="I46" i="5"/>
  <c r="I45" i="5"/>
  <c r="I44" i="5"/>
  <c r="I43" i="5"/>
  <c r="G82" i="5"/>
  <c r="G81" i="5"/>
  <c r="G80" i="5"/>
  <c r="G79" i="5"/>
  <c r="G78" i="5"/>
  <c r="G77" i="5"/>
  <c r="G75" i="5"/>
  <c r="G74" i="5"/>
  <c r="G73" i="5"/>
  <c r="G72" i="5"/>
  <c r="G71" i="5"/>
  <c r="G70" i="5"/>
  <c r="G69" i="5"/>
  <c r="G68" i="5"/>
  <c r="G67" i="5"/>
  <c r="G66" i="5"/>
  <c r="G65" i="5"/>
  <c r="G64" i="5"/>
  <c r="G63" i="5"/>
  <c r="G62" i="5"/>
  <c r="G60" i="5"/>
  <c r="G59" i="5"/>
  <c r="G58" i="5"/>
  <c r="G57" i="5"/>
  <c r="G56" i="5"/>
  <c r="G55" i="5"/>
  <c r="G54" i="5"/>
  <c r="G53" i="5"/>
  <c r="G52" i="5"/>
  <c r="G51" i="5"/>
  <c r="G50" i="5"/>
  <c r="G49" i="5"/>
  <c r="G48" i="5"/>
  <c r="G47" i="5"/>
  <c r="G46" i="5"/>
  <c r="G45" i="5"/>
  <c r="G44" i="5"/>
  <c r="G43" i="5"/>
  <c r="M30" i="5"/>
  <c r="M29" i="5"/>
  <c r="M28" i="5"/>
  <c r="M27" i="5"/>
  <c r="M26" i="5"/>
  <c r="M25" i="5"/>
  <c r="M24" i="5"/>
  <c r="M23" i="5"/>
  <c r="M22" i="5"/>
  <c r="M21" i="5"/>
  <c r="M20" i="5"/>
  <c r="M19" i="5"/>
  <c r="K30" i="5"/>
  <c r="K29" i="5"/>
  <c r="K28" i="5"/>
  <c r="K27" i="5"/>
  <c r="K26" i="5"/>
  <c r="K25" i="5"/>
  <c r="K24" i="5"/>
  <c r="K23" i="5"/>
  <c r="K22" i="5"/>
  <c r="K21" i="5"/>
  <c r="K20" i="5"/>
  <c r="K19" i="5"/>
  <c r="I30" i="5"/>
  <c r="I29" i="5"/>
  <c r="I28" i="5"/>
  <c r="I27" i="5"/>
  <c r="I26" i="5"/>
  <c r="I25" i="5"/>
  <c r="I24" i="5"/>
  <c r="I23" i="5"/>
  <c r="I22" i="5"/>
  <c r="I21" i="5"/>
  <c r="I20" i="5"/>
  <c r="I19" i="5"/>
  <c r="G30" i="5"/>
  <c r="G29" i="5"/>
  <c r="G28" i="5"/>
  <c r="G27" i="5"/>
  <c r="G26" i="5"/>
  <c r="G25" i="5"/>
  <c r="G24" i="5"/>
  <c r="G23" i="5"/>
  <c r="G21" i="5"/>
  <c r="G20" i="5"/>
  <c r="G19" i="5"/>
  <c r="D30" i="5"/>
  <c r="D29" i="5"/>
  <c r="C29" i="5"/>
  <c r="D28" i="5"/>
  <c r="D27" i="5"/>
  <c r="D26" i="5"/>
  <c r="D25" i="5"/>
  <c r="C25" i="5"/>
  <c r="D24" i="5"/>
  <c r="D23" i="5"/>
  <c r="D22" i="5"/>
  <c r="D21" i="5"/>
  <c r="C21" i="5"/>
  <c r="D19" i="5"/>
  <c r="C19" i="5"/>
  <c r="C29" i="2"/>
  <c r="C25" i="2"/>
  <c r="C21" i="2"/>
  <c r="C19" i="2"/>
  <c r="D19" i="2"/>
  <c r="D20" i="2"/>
  <c r="D21" i="2"/>
  <c r="D22" i="2"/>
  <c r="D23" i="2"/>
  <c r="D24" i="2"/>
  <c r="D25" i="2"/>
  <c r="D26" i="2"/>
  <c r="D27" i="2"/>
  <c r="D28" i="2"/>
  <c r="D29" i="2"/>
  <c r="D30" i="2"/>
  <c r="I42" i="2"/>
  <c r="O66" i="2"/>
  <c r="N78" i="2"/>
  <c r="M45" i="2"/>
  <c r="N48" i="2"/>
  <c r="L42" i="2"/>
  <c r="J41" i="2"/>
  <c r="O43" i="2"/>
  <c r="J54" i="2"/>
  <c r="I53" i="2"/>
  <c r="J50" i="2"/>
  <c r="I47" i="2"/>
  <c r="J70" i="2"/>
  <c r="N72" i="2"/>
  <c r="G72" i="2"/>
  <c r="L56" i="2"/>
  <c r="M60" i="2"/>
  <c r="K39" i="2"/>
  <c r="N60" i="2"/>
  <c r="E26" i="2"/>
  <c r="H74" i="2"/>
  <c r="K47" i="2"/>
  <c r="O58" i="2"/>
  <c r="M73" i="2"/>
  <c r="R57" i="2"/>
  <c r="R81" i="2"/>
  <c r="E30" i="2"/>
  <c r="H61" i="2"/>
  <c r="O37" i="2"/>
  <c r="L65" i="2"/>
  <c r="I68" i="2"/>
  <c r="N43" i="2"/>
  <c r="J82" i="2"/>
  <c r="I79" i="2"/>
  <c r="J59" i="2"/>
  <c r="K55" i="2"/>
  <c r="L44" i="2"/>
  <c r="K37" i="2"/>
  <c r="K48" i="2"/>
  <c r="J66" i="2"/>
  <c r="E20" i="2"/>
  <c r="M36" i="2"/>
  <c r="J39" i="2"/>
  <c r="M67" i="2"/>
  <c r="G55" i="2"/>
  <c r="N51" i="2"/>
  <c r="J52" i="2"/>
  <c r="N39" i="2"/>
  <c r="J43" i="2"/>
  <c r="G46" i="2"/>
  <c r="N57" i="2"/>
  <c r="N42" i="2"/>
  <c r="M55" i="2"/>
  <c r="I51" i="2"/>
  <c r="F80" i="2"/>
  <c r="H50" i="2"/>
  <c r="M82" i="2"/>
  <c r="L60" i="2"/>
  <c r="F69" i="2"/>
  <c r="F53" i="2"/>
  <c r="E19" i="2"/>
  <c r="O44" i="2"/>
  <c r="M65" i="2"/>
  <c r="K76" i="2"/>
  <c r="M74" i="2"/>
  <c r="J57" i="2"/>
  <c r="O41" i="2"/>
  <c r="K72" i="2"/>
  <c r="I48" i="2"/>
  <c r="F72" i="2"/>
  <c r="L54" i="2"/>
  <c r="J36" i="2"/>
  <c r="M80" i="2"/>
  <c r="N36" i="2"/>
  <c r="L67" i="2"/>
  <c r="F36" i="2"/>
  <c r="F55" i="2"/>
  <c r="N76" i="2"/>
  <c r="J40" i="2"/>
  <c r="F57" i="2"/>
  <c r="G42" i="2"/>
  <c r="M70" i="2"/>
  <c r="R67" i="2"/>
  <c r="J45" i="2"/>
  <c r="L36" i="2"/>
  <c r="F65" i="2"/>
  <c r="N80" i="2"/>
  <c r="G48" i="2"/>
  <c r="H36" i="2"/>
  <c r="L53" i="2"/>
  <c r="G69" i="2"/>
  <c r="O65" i="2"/>
  <c r="R51" i="2"/>
  <c r="N79" i="2"/>
  <c r="R82" i="2"/>
  <c r="G80" i="2"/>
  <c r="H41" i="2"/>
  <c r="M76" i="2"/>
  <c r="N55" i="2"/>
  <c r="K81" i="2"/>
  <c r="I58" i="2"/>
  <c r="E22" i="2"/>
  <c r="L81" i="2"/>
  <c r="H78" i="2"/>
  <c r="F54" i="2"/>
  <c r="J46" i="2"/>
  <c r="L51" i="2"/>
  <c r="F73" i="2"/>
  <c r="K70" i="2"/>
  <c r="J76" i="2"/>
  <c r="I57" i="2"/>
  <c r="F62" i="2"/>
  <c r="I59" i="2"/>
  <c r="R64" i="2"/>
  <c r="G40" i="2"/>
  <c r="G41" i="2"/>
  <c r="F39" i="2"/>
  <c r="L73" i="2"/>
  <c r="N52" i="2"/>
  <c r="F81" i="2"/>
  <c r="F82" i="2"/>
  <c r="O62" i="2"/>
  <c r="N50" i="2"/>
  <c r="J64" i="2"/>
  <c r="K73" i="2"/>
  <c r="J44" i="2"/>
  <c r="G71" i="2"/>
  <c r="N64" i="2"/>
  <c r="L78" i="2"/>
  <c r="G64" i="2"/>
  <c r="M58" i="2"/>
  <c r="N65" i="2"/>
  <c r="G58" i="2"/>
  <c r="M49" i="2"/>
  <c r="O61" i="2"/>
  <c r="I82" i="2"/>
  <c r="N45" i="2"/>
  <c r="L48" i="2"/>
  <c r="H71" i="2"/>
  <c r="I78" i="2"/>
  <c r="M38" i="2"/>
  <c r="H81" i="2"/>
  <c r="J72" i="2"/>
  <c r="O36" i="2"/>
  <c r="R52" i="2"/>
  <c r="M53" i="2"/>
  <c r="R58" i="2"/>
  <c r="K80" i="2"/>
  <c r="G51" i="2"/>
  <c r="O56" i="2"/>
  <c r="M52" i="2"/>
  <c r="J37" i="2"/>
  <c r="O60" i="2"/>
  <c r="K54" i="2"/>
  <c r="E24" i="2"/>
  <c r="R76" i="2"/>
  <c r="N53" i="2"/>
  <c r="R50" i="2"/>
  <c r="I74" i="2"/>
  <c r="H53" i="2"/>
  <c r="L82" i="2"/>
  <c r="K82" i="2"/>
  <c r="J61" i="2"/>
  <c r="L77" i="2"/>
  <c r="I64" i="2"/>
  <c r="L80" i="2"/>
  <c r="J38" i="2"/>
  <c r="N46" i="2"/>
  <c r="G60" i="2"/>
  <c r="K40" i="2"/>
  <c r="H70" i="2"/>
  <c r="H64" i="2"/>
  <c r="L66" i="2"/>
  <c r="R53" i="2"/>
  <c r="H77" i="2"/>
  <c r="O51" i="2"/>
  <c r="O64" i="2"/>
  <c r="H76" i="2"/>
  <c r="R68" i="2"/>
  <c r="R78" i="2"/>
  <c r="H62" i="2"/>
  <c r="J60" i="2"/>
  <c r="R48" i="2"/>
  <c r="G82" i="2"/>
  <c r="H60" i="2"/>
  <c r="O63" i="2"/>
  <c r="F44" i="2"/>
  <c r="J63" i="2"/>
  <c r="L72" i="2"/>
  <c r="O68" i="2"/>
  <c r="L59" i="2"/>
  <c r="R37" i="2"/>
  <c r="H69" i="2"/>
  <c r="R66" i="2"/>
  <c r="L41" i="2"/>
  <c r="K63" i="2"/>
  <c r="I38" i="2"/>
  <c r="F60" i="2"/>
  <c r="I50" i="2"/>
  <c r="H82" i="2"/>
  <c r="J67" i="2"/>
  <c r="M59" i="2"/>
  <c r="L40" i="2"/>
  <c r="O59" i="2"/>
  <c r="K56" i="2"/>
  <c r="N54" i="2"/>
  <c r="N38" i="2"/>
  <c r="R70" i="2"/>
  <c r="F58" i="2"/>
  <c r="I77" i="2"/>
  <c r="K59" i="2"/>
  <c r="R59" i="2"/>
  <c r="K65" i="2"/>
  <c r="K49" i="2"/>
  <c r="I36" i="2"/>
  <c r="M56" i="2"/>
  <c r="R62" i="2"/>
  <c r="R71" i="2"/>
  <c r="N69" i="2"/>
  <c r="N59" i="2"/>
  <c r="N58" i="2"/>
  <c r="L69" i="2"/>
  <c r="M72" i="2"/>
  <c r="G52" i="2"/>
  <c r="M48" i="2"/>
  <c r="F52" i="2"/>
  <c r="I65" i="2"/>
  <c r="N62" i="2"/>
  <c r="J69" i="2"/>
  <c r="R75" i="2"/>
  <c r="N56" i="2"/>
  <c r="M71" i="2"/>
  <c r="G74" i="2"/>
  <c r="J62" i="2"/>
  <c r="I46" i="2"/>
  <c r="H58" i="2"/>
  <c r="H45" i="2"/>
  <c r="F76" i="2"/>
  <c r="F75" i="2"/>
  <c r="R39" i="2"/>
  <c r="R46" i="2"/>
  <c r="M47" i="2"/>
  <c r="K66" i="2"/>
  <c r="K58" i="2"/>
  <c r="K64" i="2"/>
  <c r="O81" i="2"/>
  <c r="O55" i="2"/>
  <c r="M62" i="2"/>
  <c r="F70" i="2"/>
  <c r="K75" i="2"/>
  <c r="M66" i="2"/>
  <c r="J74" i="2"/>
  <c r="H67" i="2"/>
  <c r="K41" i="2"/>
  <c r="O78" i="2"/>
  <c r="I81" i="2"/>
  <c r="F42" i="2"/>
  <c r="M75" i="2"/>
  <c r="F56" i="2"/>
  <c r="N81" i="2"/>
  <c r="M50" i="2"/>
  <c r="M68" i="2"/>
  <c r="H63" i="2"/>
  <c r="H39" i="2"/>
  <c r="L38" i="2"/>
  <c r="R77" i="2"/>
  <c r="I71" i="2"/>
  <c r="F78" i="2"/>
  <c r="G56" i="2"/>
  <c r="H66" i="2"/>
  <c r="R56" i="2"/>
  <c r="G65" i="2"/>
  <c r="O46" i="2"/>
  <c r="I76" i="2"/>
  <c r="O50" i="2"/>
  <c r="J48" i="2"/>
  <c r="M46" i="2"/>
  <c r="L58" i="2"/>
  <c r="R47" i="2"/>
  <c r="M69" i="2"/>
  <c r="N66" i="2"/>
  <c r="N44" i="2"/>
  <c r="I39" i="2"/>
  <c r="G76" i="2"/>
  <c r="G59" i="2"/>
  <c r="O77" i="2"/>
  <c r="N70" i="2"/>
  <c r="G73" i="2"/>
  <c r="L46" i="2"/>
  <c r="L50" i="2"/>
  <c r="M41" i="2"/>
  <c r="G38" i="2"/>
  <c r="K57" i="2"/>
  <c r="I60" i="2"/>
  <c r="N49" i="2"/>
  <c r="L49" i="2"/>
  <c r="G75" i="2"/>
  <c r="H51" i="2"/>
  <c r="F49" i="2"/>
  <c r="O74" i="2"/>
  <c r="R36" i="2"/>
  <c r="K61" i="2"/>
  <c r="F38" i="2"/>
  <c r="G78" i="2"/>
  <c r="F67" i="2"/>
  <c r="H37" i="2"/>
  <c r="G53" i="2"/>
  <c r="O76" i="2"/>
  <c r="I69" i="2"/>
  <c r="E42" i="2"/>
  <c r="L63" i="2"/>
  <c r="K43" i="2"/>
  <c r="M44" i="2"/>
  <c r="G50" i="2"/>
  <c r="M78" i="2"/>
  <c r="J75" i="2"/>
  <c r="G68" i="2"/>
  <c r="F79" i="2"/>
  <c r="H43" i="2"/>
  <c r="M63" i="2"/>
  <c r="F37" i="2"/>
  <c r="M61" i="2"/>
  <c r="R55" i="2"/>
  <c r="I80" i="2"/>
  <c r="H49" i="2"/>
  <c r="O42" i="2"/>
  <c r="I37" i="2"/>
  <c r="I55" i="2"/>
  <c r="H42" i="2"/>
  <c r="O80" i="2"/>
  <c r="H47" i="2"/>
  <c r="L43" i="2"/>
  <c r="H54" i="2"/>
  <c r="M64" i="2"/>
  <c r="O70" i="2"/>
  <c r="F63" i="2"/>
  <c r="L79" i="2"/>
  <c r="R73" i="2"/>
  <c r="O53" i="2"/>
  <c r="M40" i="2"/>
  <c r="H59" i="2"/>
  <c r="M37" i="2"/>
  <c r="I75" i="2"/>
  <c r="M43" i="2"/>
  <c r="G62" i="2"/>
  <c r="O69" i="2"/>
  <c r="F47" i="2"/>
  <c r="J58" i="2"/>
  <c r="K51" i="2"/>
  <c r="K53" i="2"/>
  <c r="N37" i="2"/>
  <c r="J68" i="2"/>
  <c r="M79" i="2"/>
  <c r="F71" i="2"/>
  <c r="O79" i="2"/>
  <c r="O38" i="2"/>
  <c r="J42" i="2"/>
  <c r="N68" i="2"/>
  <c r="M81" i="2"/>
  <c r="I43" i="2"/>
  <c r="H79" i="2"/>
  <c r="H75" i="2"/>
  <c r="O47" i="2"/>
  <c r="K52" i="2"/>
  <c r="R40" i="2"/>
  <c r="R49" i="2"/>
  <c r="F59" i="2"/>
  <c r="J77" i="2"/>
  <c r="K71" i="2"/>
  <c r="M54" i="2"/>
  <c r="N73" i="2"/>
  <c r="I41" i="2"/>
  <c r="E27" i="2"/>
  <c r="N74" i="2"/>
  <c r="J80" i="2"/>
  <c r="N67" i="2"/>
  <c r="H38" i="2"/>
  <c r="G37" i="2"/>
  <c r="G54" i="2"/>
  <c r="K69" i="2"/>
  <c r="R45" i="2"/>
  <c r="G45" i="2"/>
  <c r="R61" i="2"/>
  <c r="M57" i="2"/>
  <c r="M42" i="2"/>
  <c r="N71" i="2"/>
  <c r="K42" i="2"/>
  <c r="F51" i="2"/>
  <c r="L68" i="2"/>
  <c r="O67" i="2"/>
  <c r="J79" i="2"/>
  <c r="G70" i="2"/>
  <c r="I62" i="2"/>
  <c r="J56" i="2"/>
  <c r="I61" i="2"/>
  <c r="J53" i="2"/>
  <c r="N61" i="2"/>
  <c r="G39" i="2"/>
  <c r="G43" i="2"/>
  <c r="R41" i="2"/>
  <c r="R43" i="2"/>
  <c r="R69" i="2"/>
  <c r="G36" i="2"/>
  <c r="H72" i="2"/>
  <c r="I40" i="2"/>
  <c r="H44" i="2"/>
  <c r="M51" i="2"/>
  <c r="O45" i="2"/>
  <c r="O82" i="2"/>
  <c r="J65" i="2"/>
  <c r="H57" i="2"/>
  <c r="K60" i="2"/>
  <c r="E28" i="2"/>
  <c r="F77" i="2"/>
  <c r="L47" i="2"/>
  <c r="O71" i="2"/>
  <c r="J71" i="2"/>
  <c r="L70" i="2"/>
  <c r="O49" i="2"/>
  <c r="H55" i="2"/>
  <c r="I52" i="2"/>
  <c r="L64" i="2"/>
  <c r="I49" i="2"/>
  <c r="K36" i="2"/>
  <c r="G81" i="2"/>
  <c r="L39" i="2"/>
  <c r="L37" i="2"/>
  <c r="K68" i="2"/>
  <c r="K77" i="2"/>
  <c r="L61" i="2"/>
  <c r="J81" i="2"/>
  <c r="O75" i="2"/>
  <c r="J51" i="2"/>
  <c r="R74" i="2"/>
  <c r="R63" i="2"/>
  <c r="I72" i="2"/>
  <c r="I63" i="2"/>
  <c r="I73" i="2"/>
  <c r="E25" i="2"/>
  <c r="F43" i="2"/>
  <c r="N47" i="2"/>
  <c r="E23" i="2"/>
  <c r="O72" i="2"/>
  <c r="I54" i="2"/>
  <c r="N82" i="2"/>
  <c r="J78" i="2"/>
  <c r="M77" i="2"/>
  <c r="K78" i="2"/>
  <c r="G61" i="2"/>
  <c r="N75" i="2"/>
  <c r="L71" i="2"/>
  <c r="R54" i="2"/>
  <c r="R60" i="2"/>
  <c r="O73" i="2"/>
  <c r="E29" i="2"/>
  <c r="K62" i="2"/>
  <c r="G44" i="2"/>
  <c r="K79" i="2"/>
  <c r="I66" i="2"/>
  <c r="L76" i="2"/>
  <c r="L52" i="2"/>
  <c r="H80" i="2"/>
  <c r="I45" i="2"/>
  <c r="G47" i="2"/>
  <c r="O52" i="2"/>
  <c r="K45" i="2"/>
  <c r="F48" i="2"/>
  <c r="F46" i="2"/>
  <c r="L75" i="2"/>
  <c r="G67" i="2"/>
  <c r="L62" i="2"/>
  <c r="J47" i="2"/>
  <c r="G63" i="2"/>
  <c r="H40" i="2"/>
  <c r="L57" i="2"/>
  <c r="J73" i="2"/>
  <c r="I56" i="2"/>
  <c r="H52" i="2"/>
  <c r="N41" i="2"/>
  <c r="O54" i="2"/>
  <c r="J55" i="2"/>
  <c r="F74" i="2"/>
  <c r="R38" i="2"/>
  <c r="F66" i="2"/>
  <c r="R44" i="2"/>
  <c r="K50" i="2"/>
  <c r="G57" i="2"/>
  <c r="R42" i="2"/>
  <c r="K74" i="2"/>
  <c r="H65" i="2"/>
  <c r="R65" i="2"/>
  <c r="K44" i="2"/>
  <c r="R80" i="2"/>
  <c r="E21" i="2"/>
  <c r="N63" i="2"/>
  <c r="H46" i="2"/>
  <c r="G79" i="2"/>
  <c r="J49" i="2"/>
  <c r="L74" i="2"/>
  <c r="L45" i="2"/>
  <c r="H73" i="2"/>
  <c r="O48" i="2"/>
  <c r="I70" i="2"/>
  <c r="F45" i="2"/>
  <c r="H56" i="2"/>
  <c r="H48" i="2"/>
  <c r="F41" i="2"/>
  <c r="R79" i="2"/>
  <c r="F50" i="2"/>
  <c r="K67" i="2"/>
  <c r="O40" i="2"/>
  <c r="L55" i="2"/>
  <c r="M39" i="2"/>
  <c r="N77" i="2"/>
  <c r="G77" i="2"/>
  <c r="G49" i="2"/>
  <c r="K38" i="2"/>
  <c r="N40" i="2"/>
  <c r="O57" i="2"/>
  <c r="I67" i="2"/>
  <c r="G66" i="2"/>
  <c r="R72" i="2"/>
  <c r="O39" i="2"/>
  <c r="K46" i="2"/>
  <c r="F68" i="2"/>
  <c r="F61" i="2"/>
  <c r="F64" i="2"/>
  <c r="I44" i="2"/>
  <c r="H68" i="2"/>
  <c r="E40" i="2" l="1"/>
  <c r="E64" i="2"/>
  <c r="K21" i="2"/>
  <c r="W21" i="2" s="1"/>
  <c r="L21" i="2"/>
  <c r="X21" i="2" s="1"/>
  <c r="F21" i="2"/>
  <c r="R21" i="2" s="1"/>
  <c r="E43" i="2"/>
  <c r="I21" i="2"/>
  <c r="U21" i="2" s="1"/>
  <c r="N21" i="2"/>
  <c r="Z21" i="2" s="1"/>
  <c r="J21" i="2"/>
  <c r="V21" i="2" s="1"/>
  <c r="H21" i="2"/>
  <c r="T21" i="2" s="1"/>
  <c r="O21" i="2"/>
  <c r="AA21" i="2" s="1"/>
  <c r="M21" i="2"/>
  <c r="Y21" i="2" s="1"/>
  <c r="G21" i="2"/>
  <c r="S21" i="2" s="1"/>
  <c r="E47" i="2"/>
  <c r="N23" i="2"/>
  <c r="Z23" i="2" s="1"/>
  <c r="H23" i="2"/>
  <c r="T23" i="2" s="1"/>
  <c r="G23" i="2"/>
  <c r="S23" i="2" s="1"/>
  <c r="O23" i="2"/>
  <c r="AA23" i="2" s="1"/>
  <c r="M23" i="2"/>
  <c r="Y23" i="2" s="1"/>
  <c r="F23" i="2"/>
  <c r="R23" i="2" s="1"/>
  <c r="L23" i="2"/>
  <c r="X23" i="2" s="1"/>
  <c r="J23" i="2"/>
  <c r="V23" i="2" s="1"/>
  <c r="E50" i="2"/>
  <c r="I23" i="2"/>
  <c r="U23" i="2" s="1"/>
  <c r="K23" i="2"/>
  <c r="W23" i="2" s="1"/>
  <c r="I24" i="2"/>
  <c r="U24" i="2" s="1"/>
  <c r="N24" i="2"/>
  <c r="Z24" i="2" s="1"/>
  <c r="G24" i="2"/>
  <c r="S24" i="2" s="1"/>
  <c r="J24" i="2"/>
  <c r="V24" i="2" s="1"/>
  <c r="E54" i="2"/>
  <c r="H24" i="2"/>
  <c r="T24" i="2" s="1"/>
  <c r="M24" i="2"/>
  <c r="Y24" i="2" s="1"/>
  <c r="O24" i="2"/>
  <c r="AA24" i="2" s="1"/>
  <c r="L24" i="2"/>
  <c r="X24" i="2" s="1"/>
  <c r="F24" i="2"/>
  <c r="R24" i="2" s="1"/>
  <c r="K24" i="2"/>
  <c r="W24" i="2" s="1"/>
  <c r="E79" i="2"/>
  <c r="E41" i="2"/>
  <c r="E38" i="2"/>
  <c r="E55" i="2"/>
  <c r="E81" i="2"/>
  <c r="F22" i="2"/>
  <c r="R22" i="2" s="1"/>
  <c r="O22" i="2"/>
  <c r="AA22" i="2" s="1"/>
  <c r="N22" i="2"/>
  <c r="Z22" i="2" s="1"/>
  <c r="H22" i="2"/>
  <c r="T22" i="2" s="1"/>
  <c r="I22" i="2"/>
  <c r="U22" i="2" s="1"/>
  <c r="M22" i="2"/>
  <c r="Y22" i="2" s="1"/>
  <c r="K22" i="2"/>
  <c r="W22" i="2" s="1"/>
  <c r="E46" i="2"/>
  <c r="J22" i="2"/>
  <c r="V22" i="2" s="1"/>
  <c r="L22" i="2"/>
  <c r="X22" i="2" s="1"/>
  <c r="G22" i="2"/>
  <c r="S22" i="2" s="1"/>
  <c r="E57" i="2"/>
  <c r="F20" i="2"/>
  <c r="R20" i="2" s="1"/>
  <c r="I20" i="2"/>
  <c r="U20" i="2" s="1"/>
  <c r="G20" i="2"/>
  <c r="S20" i="2" s="1"/>
  <c r="E39" i="2"/>
  <c r="N20" i="2"/>
  <c r="Z20" i="2" s="1"/>
  <c r="H20" i="2"/>
  <c r="T20" i="2" s="1"/>
  <c r="M20" i="2"/>
  <c r="Y20" i="2" s="1"/>
  <c r="O20" i="2"/>
  <c r="AA20" i="2" s="1"/>
  <c r="K20" i="2"/>
  <c r="W20" i="2" s="1"/>
  <c r="L20" i="2"/>
  <c r="X20" i="2" s="1"/>
  <c r="J20" i="2"/>
  <c r="V20" i="2" s="1"/>
  <c r="E56" i="2"/>
  <c r="E48" i="2"/>
  <c r="I28" i="2"/>
  <c r="U28" i="2" s="1"/>
  <c r="K28" i="2"/>
  <c r="W28" i="2" s="1"/>
  <c r="E73" i="2"/>
  <c r="G28" i="2"/>
  <c r="S28" i="2" s="1"/>
  <c r="N28" i="2"/>
  <c r="Z28" i="2" s="1"/>
  <c r="J28" i="2"/>
  <c r="V28" i="2" s="1"/>
  <c r="O28" i="2"/>
  <c r="AA28" i="2" s="1"/>
  <c r="H28" i="2"/>
  <c r="T28" i="2" s="1"/>
  <c r="L28" i="2"/>
  <c r="X28" i="2" s="1"/>
  <c r="M28" i="2"/>
  <c r="Y28" i="2" s="1"/>
  <c r="F28" i="2"/>
  <c r="R28" i="2" s="1"/>
  <c r="N19" i="2"/>
  <c r="Z19" i="2" s="1"/>
  <c r="H19" i="2"/>
  <c r="T19" i="2" s="1"/>
  <c r="M19" i="2"/>
  <c r="Y19" i="2" s="1"/>
  <c r="E36" i="2"/>
  <c r="F19" i="2"/>
  <c r="R19" i="2" s="1"/>
  <c r="I19" i="2"/>
  <c r="U19" i="2" s="1"/>
  <c r="O19" i="2"/>
  <c r="AA19" i="2" s="1"/>
  <c r="K19" i="2"/>
  <c r="W19" i="2" s="1"/>
  <c r="G19" i="2"/>
  <c r="S19" i="2" s="1"/>
  <c r="L19" i="2"/>
  <c r="X19" i="2" s="1"/>
  <c r="J19" i="2"/>
  <c r="V19" i="2" s="1"/>
  <c r="E59" i="2"/>
  <c r="E78" i="2"/>
  <c r="E67" i="2"/>
  <c r="E68" i="2"/>
  <c r="E58" i="2"/>
  <c r="H29" i="2"/>
  <c r="T29" i="2" s="1"/>
  <c r="K29" i="2"/>
  <c r="W29" i="2" s="1"/>
  <c r="M29" i="2"/>
  <c r="Y29" i="2" s="1"/>
  <c r="O29" i="2"/>
  <c r="AA29" i="2" s="1"/>
  <c r="J29" i="2"/>
  <c r="V29" i="2" s="1"/>
  <c r="N29" i="2"/>
  <c r="Z29" i="2" s="1"/>
  <c r="G29" i="2"/>
  <c r="S29" i="2" s="1"/>
  <c r="E77" i="2"/>
  <c r="I29" i="2"/>
  <c r="U29" i="2" s="1"/>
  <c r="F29" i="2"/>
  <c r="R29" i="2" s="1"/>
  <c r="L29" i="2"/>
  <c r="X29" i="2" s="1"/>
  <c r="E52" i="2"/>
  <c r="E70" i="2"/>
  <c r="J27" i="2"/>
  <c r="V27" i="2" s="1"/>
  <c r="H27" i="2"/>
  <c r="T27" i="2" s="1"/>
  <c r="F27" i="2"/>
  <c r="R27" i="2" s="1"/>
  <c r="I27" i="2"/>
  <c r="U27" i="2" s="1"/>
  <c r="N27" i="2"/>
  <c r="Z27" i="2" s="1"/>
  <c r="L27" i="2"/>
  <c r="X27" i="2" s="1"/>
  <c r="K27" i="2"/>
  <c r="W27" i="2" s="1"/>
  <c r="G27" i="2"/>
  <c r="S27" i="2" s="1"/>
  <c r="O27" i="2"/>
  <c r="AA27" i="2" s="1"/>
  <c r="M27" i="2"/>
  <c r="Y27" i="2" s="1"/>
  <c r="E72" i="2"/>
  <c r="E44" i="2"/>
  <c r="E75" i="2"/>
  <c r="E53" i="2"/>
  <c r="H30" i="2"/>
  <c r="T30" i="2" s="1"/>
  <c r="I30" i="2"/>
  <c r="U30" i="2" s="1"/>
  <c r="E80" i="2"/>
  <c r="K30" i="2"/>
  <c r="W30" i="2" s="1"/>
  <c r="G30" i="2"/>
  <c r="S30" i="2" s="1"/>
  <c r="O30" i="2"/>
  <c r="AA30" i="2" s="1"/>
  <c r="N30" i="2"/>
  <c r="Z30" i="2" s="1"/>
  <c r="M30" i="2"/>
  <c r="Y30" i="2" s="1"/>
  <c r="J30" i="2"/>
  <c r="V30" i="2" s="1"/>
  <c r="F30" i="2"/>
  <c r="R30" i="2" s="1"/>
  <c r="L30" i="2"/>
  <c r="X30" i="2" s="1"/>
  <c r="E63" i="2"/>
  <c r="E74" i="2"/>
  <c r="E82" i="2"/>
  <c r="E60" i="2"/>
  <c r="E69" i="2"/>
  <c r="E45" i="2"/>
  <c r="E65" i="2"/>
  <c r="J26" i="2"/>
  <c r="V26" i="2" s="1"/>
  <c r="E66" i="2"/>
  <c r="I26" i="2"/>
  <c r="U26" i="2" s="1"/>
  <c r="O26" i="2"/>
  <c r="AA26" i="2" s="1"/>
  <c r="M26" i="2"/>
  <c r="Y26" i="2" s="1"/>
  <c r="K26" i="2"/>
  <c r="W26" i="2" s="1"/>
  <c r="F26" i="2"/>
  <c r="R26" i="2" s="1"/>
  <c r="G26" i="2"/>
  <c r="S26" i="2" s="1"/>
  <c r="N26" i="2"/>
  <c r="Z26" i="2" s="1"/>
  <c r="H26" i="2"/>
  <c r="T26" i="2" s="1"/>
  <c r="L26" i="2"/>
  <c r="X26" i="2" s="1"/>
  <c r="E71" i="2"/>
  <c r="E51" i="2"/>
  <c r="K25" i="2"/>
  <c r="W25" i="2" s="1"/>
  <c r="I25" i="2"/>
  <c r="U25" i="2" s="1"/>
  <c r="G25" i="2"/>
  <c r="S25" i="2" s="1"/>
  <c r="N25" i="2"/>
  <c r="Z25" i="2" s="1"/>
  <c r="J25" i="2"/>
  <c r="V25" i="2" s="1"/>
  <c r="F25" i="2"/>
  <c r="R25" i="2" s="1"/>
  <c r="H25" i="2"/>
  <c r="T25" i="2" s="1"/>
  <c r="L25" i="2"/>
  <c r="X25" i="2" s="1"/>
  <c r="E62" i="2"/>
  <c r="M25" i="2"/>
  <c r="Y25" i="2" s="1"/>
  <c r="O25" i="2"/>
  <c r="AA25" i="2" s="1"/>
  <c r="E37" i="2"/>
  <c r="E49" i="2"/>
  <c r="H15" i="2" l="1"/>
  <c r="T15" i="2" s="1"/>
  <c r="T17" i="2" s="1"/>
  <c r="J15" i="2"/>
  <c r="V15" i="2" s="1"/>
  <c r="V17" i="2" s="1"/>
  <c r="N15" i="2"/>
  <c r="Z15" i="2" s="1"/>
  <c r="Z17" i="2" s="1"/>
  <c r="K15" i="2"/>
  <c r="W15" i="2" s="1"/>
  <c r="W17" i="2" s="1"/>
  <c r="G15" i="2"/>
  <c r="S15" i="2" s="1"/>
  <c r="S17" i="2" s="1"/>
  <c r="M15" i="2"/>
  <c r="Y15" i="2" s="1"/>
  <c r="Y17" i="2" s="1"/>
  <c r="F15" i="2"/>
  <c r="R15" i="2" s="1"/>
  <c r="R17" i="2" s="1"/>
  <c r="O15" i="2"/>
  <c r="AA15" i="2" s="1"/>
  <c r="AA17" i="2" s="1"/>
  <c r="I15" i="2"/>
  <c r="U15" i="2" s="1"/>
  <c r="U17" i="2" s="1"/>
  <c r="L15" i="2"/>
  <c r="X15" i="2" s="1"/>
  <c r="X17" i="2" s="1"/>
</calcChain>
</file>

<file path=xl/sharedStrings.xml><?xml version="1.0" encoding="utf-8"?>
<sst xmlns="http://schemas.openxmlformats.org/spreadsheetml/2006/main" count="1030" uniqueCount="687">
  <si>
    <t>Evaluation of IT infrastructure concepts for processing vehicle-generated data</t>
  </si>
  <si>
    <t>This document compares and evaluates several potential IT infrastructure concepts for providing vehicle-generated, safety-related traffic information (SRTI) to the public via national access points (NAP).</t>
  </si>
  <si>
    <t>Scenario Selection:</t>
  </si>
  <si>
    <t>Process model</t>
  </si>
  <si>
    <t>Service Creation</t>
  </si>
  <si>
    <t>Data Access</t>
  </si>
  <si>
    <t>Outsourcing</t>
  </si>
  <si>
    <t>Full Value Chain</t>
  </si>
  <si>
    <t>Description</t>
  </si>
  <si>
    <t>The “Data Access” options focus on the first steps of the value chain, especially having direct access to OEM L2 data and owning the harmonization to L2’ data. The intelligence within the service creation is outsourced to a cooperating EU member state or commercial provider who provides L3 data back to Germany.</t>
  </si>
  <si>
    <t>Characteristics focus</t>
  </si>
  <si>
    <t xml:space="preserve">Creating intelligent SRTI </t>
  </si>
  <si>
    <t>Access to OEM data</t>
  </si>
  <si>
    <t>Only L3 access via NAP</t>
  </si>
  <si>
    <t>Full data processing</t>
  </si>
  <si>
    <t>Cooperation model</t>
  </si>
  <si>
    <t>Cooperation</t>
  </si>
  <si>
    <t>EU Solution</t>
  </si>
  <si>
    <t>Commercial
Provider</t>
  </si>
  <si>
    <t>LU-DE
Cooperation</t>
  </si>
  <si>
    <t>Slim SRTI</t>
  </si>
  <si>
    <t>Advanced SRTI</t>
  </si>
  <si>
    <t>Total Weighted Score</t>
  </si>
  <si>
    <t>Check:</t>
  </si>
  <si>
    <t>Evaluation criteria</t>
  </si>
  <si>
    <t>Category weight</t>
  </si>
  <si>
    <t>SCORE</t>
  </si>
  <si>
    <t>1 - Scoring ranges from 3 = very good to 0 = very bad / not available</t>
  </si>
  <si>
    <t>Category</t>
  </si>
  <si>
    <t>Criterion</t>
  </si>
  <si>
    <t>Scores</t>
  </si>
  <si>
    <t>H</t>
  </si>
  <si>
    <t>J</t>
  </si>
  <si>
    <t>L</t>
  </si>
  <si>
    <t>N</t>
  </si>
  <si>
    <t>P</t>
  </si>
  <si>
    <t>R</t>
  </si>
  <si>
    <t>T</t>
  </si>
  <si>
    <t>V</t>
  </si>
  <si>
    <t>X</t>
  </si>
  <si>
    <t>Z</t>
  </si>
  <si>
    <t>Utility</t>
  </si>
  <si>
    <t>Basic Traffic Information</t>
  </si>
  <si>
    <t xml:space="preserve">Information Level </t>
  </si>
  <si>
    <t>Non-Vehicle Data Enhancements</t>
  </si>
  <si>
    <t>Advanced Traffic Information</t>
  </si>
  <si>
    <t>Extensibility to Non-SRTI Events</t>
  </si>
  <si>
    <t>Event Lifecycles</t>
  </si>
  <si>
    <t>Technological Aspects</t>
  </si>
  <si>
    <t>Data Interface</t>
  </si>
  <si>
    <t>Standardization</t>
  </si>
  <si>
    <t>Integration</t>
  </si>
  <si>
    <t>Real-Time Capability</t>
  </si>
  <si>
    <t>Data Intelligence</t>
  </si>
  <si>
    <t>Intelligence in Harmonization</t>
  </si>
  <si>
    <t>Intelligence in Service Creation</t>
  </si>
  <si>
    <t>Intelligence in Reliability</t>
  </si>
  <si>
    <t>Intelligence in Continuity</t>
  </si>
  <si>
    <t>Data Feed</t>
  </si>
  <si>
    <t>Flexibility &amp; Filterability</t>
  </si>
  <si>
    <t>Data Storage</t>
  </si>
  <si>
    <t>Data Sources</t>
  </si>
  <si>
    <t>Traceability</t>
  </si>
  <si>
    <t>System &amp; Support</t>
  </si>
  <si>
    <t>System Tools</t>
  </si>
  <si>
    <t>System Architecture</t>
  </si>
  <si>
    <t>System Extensibility - Data Sources</t>
  </si>
  <si>
    <t>System Extensibility - Use Cases</t>
  </si>
  <si>
    <t>Monitoring</t>
  </si>
  <si>
    <t>Support</t>
  </si>
  <si>
    <t>Security</t>
  </si>
  <si>
    <t>Organizational Aspects</t>
  </si>
  <si>
    <t>Ability</t>
  </si>
  <si>
    <t>Control &amp; Influence</t>
  </si>
  <si>
    <t>Expertise</t>
  </si>
  <si>
    <t>Medium-term Potential</t>
  </si>
  <si>
    <t>Time-to-Market</t>
  </si>
  <si>
    <t>Data Governance</t>
  </si>
  <si>
    <t>Data Quality Checks</t>
  </si>
  <si>
    <t>Data Quality Feedback</t>
  </si>
  <si>
    <t>Data Ownership</t>
  </si>
  <si>
    <t>Documentation</t>
  </si>
  <si>
    <t>Cooperation Model</t>
  </si>
  <si>
    <t>Cooperation Complexity</t>
  </si>
  <si>
    <t>Coordination</t>
  </si>
  <si>
    <t>Ecosystem Creation</t>
  </si>
  <si>
    <t>Ecosystem Sustainability</t>
  </si>
  <si>
    <t>Open Data Potential</t>
  </si>
  <si>
    <t>Innovation Capability</t>
  </si>
  <si>
    <t>Cost</t>
  </si>
  <si>
    <t>Development &amp; Operation</t>
  </si>
  <si>
    <t>Development Cost</t>
  </si>
  <si>
    <t>Operating Cost - Infrastructure</t>
  </si>
  <si>
    <t>Operating Cost - Service</t>
  </si>
  <si>
    <t>Enhancement &amp; Synergies</t>
  </si>
  <si>
    <t>Enhancement Cost</t>
  </si>
  <si>
    <t>Onboarding Cost</t>
  </si>
  <si>
    <t>Profit &amp; Synergy Potential</t>
  </si>
  <si>
    <t>2 - Weighting ranges from 10 = essential to 1 = trivial</t>
  </si>
  <si>
    <t>Commercial Provider</t>
  </si>
  <si>
    <t>LU-DE Cooperation</t>
  </si>
  <si>
    <t>L2 access and L2' harmonization depends on cooperation (medium influence), while service creation is in German hands</t>
  </si>
  <si>
    <t>L2 access and L2' harmonization depends fully on commercial provider (no influence expected) while service creation is in German hands</t>
  </si>
  <si>
    <t>L2 access and L2' harmonization is fully in German hands, while service creation depends on cooperation partner.</t>
  </si>
  <si>
    <t>L2 access and L2' harmonization is in German hands, while service creation is fully provided by commercial provider (no influence expected).</t>
  </si>
  <si>
    <t>In the LU-DE cooperation, LU is responsible for all roles along the processing chain. Germany has limited to medium influence.</t>
  </si>
  <si>
    <t>In the EU-wide approach, Germany has limited influence along all steps. A centralized approach needs to be agreed upon.</t>
  </si>
  <si>
    <t>Germany outsources the development of the data harmonization and service creation to a dedicated commercial provider.</t>
  </si>
  <si>
    <t>Germany builds up internal competencies and has full control over all processing steps. The degree of intelligence in the service creation is limited.</t>
  </si>
  <si>
    <t>Germany builds up internal competencies and has full control over all processing steps. The degree of intelligence in the service creation is more advanced.</t>
  </si>
  <si>
    <t>Explanation</t>
  </si>
  <si>
    <t>Evaluation</t>
  </si>
  <si>
    <t>Score</t>
  </si>
  <si>
    <t>Intelligence in Service Creation in German hands. The Slim SRTI approach explicitly focuses on simple SRTI event creation. Advanced event intelligence will not be included.</t>
  </si>
  <si>
    <t>Intelligence in Service Creation in German hands. The Advanced SRTI approach specifically aim at enabling intelligent SRTI events, also using additional sources where applicable.</t>
  </si>
  <si>
    <t>Will basic information be part of the SRTI messages, e.g. location, time, SRTI type?
Will additional information be provided in the messages, e.g. lane position, travel times, direction?
How well are events map matched?</t>
  </si>
  <si>
    <t>0: Some basic information not included 
1: All basic information included
2: Some additional information included (e.g. temperature)
3: Additional, validated information included (e.g. lane pos.)</t>
  </si>
  <si>
    <t>The extend of the information level of SRTI messages is in the hands of Germany as Service Creator. Depending on the degree of integration of other sources, some additional information might be included.</t>
  </si>
  <si>
    <t>The level of information is in the hands of the cooperation partner. It can be expected that simple additional information might be included.</t>
  </si>
  <si>
    <t>Will non-vehicle data be considered in the creation of SRTI messages, e.g. for planned roadworks or current weather?
Will additional non-vehicle information be included in the messages, e.g. weather, visibility?</t>
  </si>
  <si>
    <t>Are event lifecycles considered, e.g. end of an event like “accident” or “slippery road”?
Are status updates, e.g. for moving wrong way driver, or moving traffic jam included?
Will lifecycle-relevant information of events be provided, e.g. first time of reporting, duration, probability?</t>
  </si>
  <si>
    <t>0: Event lifecycles are not considered
1: SRTI event types have standard life cycles
2: SRTI event types have dynamic life cycles depending on frequency and location
3: SRTI events have intelligent lifecycles based on additional information</t>
  </si>
  <si>
    <t>Are established standards used within the data process, e.g. SENSORIS and DATEX II?
Is the L3 data made available in DATEX II or even via further protocols, such as DENM or TPEG2-TEC?</t>
  </si>
  <si>
    <t>How easily can the event feed be included in existing TIC systems?
How much integration work has to be done to onboard B2C service providers, e.g. road authorities?</t>
  </si>
  <si>
    <t>How high is the latency of messages provided?
How does the data processing chain look like, e.g. direct access, data loops, redundant paths?</t>
  </si>
  <si>
    <t>Are algorithms for harmonization / data cleansing in place?</t>
  </si>
  <si>
    <t>0: No algorithms available
1: Simple duplicate filtering available
2: Advanced data cleansing and validation available
3: Intelligent ML methods for data harmonization and cleansing available</t>
  </si>
  <si>
    <t>Intelligence in harmonization of L2 data lies in the hands of the cooperation partner. Current expectation is to typically have simple to advanced harmonization algorithms.</t>
  </si>
  <si>
    <t>Harmonized L2' data will be created across all connected OEMs. Leveraging of extensive experience in OEM / mobility data processing, including harmonization and data cleansing.</t>
  </si>
  <si>
    <t>Intelligence in harmonization in German hands. Currently there is no expertise available to leverage for intelligent data cleansing and harmonization.</t>
  </si>
  <si>
    <t>L2' harmonization is not yet implemented by LU, but expected. Especially, the intention is to develop advanced algorithms for data cleansing and harmonization.</t>
  </si>
  <si>
    <t>How advanced are the algorithms for service creation, e.g. are artificial intelligence methods applied?</t>
  </si>
  <si>
    <t>0: No algorithms available
1: Simple event forwarding available
2: Advanced service creation including external sources available
3: Intelligent ML methods for service creation including big data available</t>
  </si>
  <si>
    <t>Intelligence in Service Creation depends on the cooperation partner. It is seems possible to have advanced service creation including the integration of / validation via other sources in such a setup.</t>
  </si>
  <si>
    <t>Commercial providers are, if at all, expected to develop intelligent SRTI to use within their commercial feeds. The integration of further sources in the feed is unlikely.</t>
  </si>
  <si>
    <t>The expectation of LU is to build up intelligent service creation capabilities from scratch, with the vision of integrating other sources as well as utilizing machine learning if applicable. First simple algorithms have been implemented.</t>
  </si>
  <si>
    <t>The intelligence in service creation depends on the EU-wide approach. It is unlikely that extensive non-vehicle sources for each country will be integrated. It is likely that the focus will be on simple and general SRTI messages.</t>
  </si>
  <si>
    <t>Intelligence in Service Creation in German hands. Implementation focusses on simple SRTI messages with limited complexity.</t>
  </si>
  <si>
    <t>How extensive are confidence checks implemented, e.g. event type, location and time? 
How extensive are ground-truth checks included, e.g. validation with traffic cameras?</t>
  </si>
  <si>
    <t>Implementation of confidence checks beyond harmonization are fully controlled in the Service Creation role. Ground-truth checks might be possible via stakeholders and feedback loops.</t>
  </si>
  <si>
    <t>The extent of reliability checks depends on the cooperation partner. Simple checks are to be expected and more advanced validations are possible.</t>
  </si>
  <si>
    <t>The reliability checks will be executed by LU. Simple checks will be implemented. More advanced methods are expected and even ground-truth checks via other data sources might be possible.</t>
  </si>
  <si>
    <t>The reliability checks depend on the EU-wide approach. Simple to advanced checks are to be expected. Ground-truth checks across the EU seem unlikely.</t>
  </si>
  <si>
    <t>Advanced reliability checks are within the capabilities of the commercial provider. Other data sources might be integrated for checks.</t>
  </si>
  <si>
    <t>Implementation of confidence checks beyond harmonization are fully controlled in the Service Creation role. Advanced checks are not to be expected within the slim approach.</t>
  </si>
  <si>
    <t>Implementation of confidence checks beyond harmonization are fully controlled in the Service Creation role. Ground-truth checks might be possible via stakeholders and feedback loops and would be part of an advanced solution.</t>
  </si>
  <si>
    <t>Are checks in place to ensure the continuity of SRTI-messages and potentially their lifecycle events, e.g. no frequent changes between slippery road and non-slippery road?</t>
  </si>
  <si>
    <t>0: No continuity checks available
1: Simple continuity filters available using standard lifecycle information
2: Advanced SRTI-message "smoothing" using confidence and lifecycle information
3: Intelligent ML methods for continuity available</t>
  </si>
  <si>
    <t>How well can event types be filtered / classified according to prioritization and need, e.g. ignore rain updates?
Can the balance between latency and quality of information be influenced according to needs , e.g. wrong-way drivers must be responded to immediately, even if confidence is low?
Can the three-level classification of SRTI for broadcasting priority be handled?</t>
  </si>
  <si>
    <t>How long is the information of all data providers and service providers archived, e.g. are minimum requirements met (24 months in Germany)?
To what extent can historical data be provided?</t>
  </si>
  <si>
    <t>Storage of L3 data is not in control in the Data Access role. Depends on the cooperation. Might consider German requirements. Needs to be agreed within cooperation.</t>
  </si>
  <si>
    <t>Data storage needs to be agreed and aligned within the two partners in the cooperation.</t>
  </si>
  <si>
    <t>Data storage needs to be agreed and aligned with all EU partners.</t>
  </si>
  <si>
    <t xml:space="preserve">Data storage can be implemented in the Service Creation role as well as in the L2-Aggregator. L3 data storage might be a slim implementation. </t>
  </si>
  <si>
    <t xml:space="preserve">Data storage can be implemented in the Service Creation role as well as in the L2-Aggregator. L3 data storage might be an advanced implementation. </t>
  </si>
  <si>
    <t>How many OEM data sources are included in the service creation?
How many non-OEM data sources are included in the service creation?</t>
  </si>
  <si>
    <t>Number of available data sources do not depend on the Service Creation role. Multiple OEMs might be connected. Less Non-OEM data.</t>
  </si>
  <si>
    <t>Number of available data sources do not depend on the Service Creation role. Due to EU focus, all OEMs might be connected. Less Non-OEM data.</t>
  </si>
  <si>
    <t>Cooperation controls the connection of OEM data. Multiple OEMs might be connected (those are of interest for the cooperation). OEM selection depend on cooperation agreement.</t>
  </si>
  <si>
    <t>Cooperation controls the connection of OEM data. All OEMs might be connected (all of interest of EU). Less Non-OEM data</t>
  </si>
  <si>
    <t xml:space="preserve">CP controls the connection to OEM data. Might be all OEM data plus non-OEM data. </t>
  </si>
  <si>
    <t>Might be multiple OEMs connected. OEM selection can be fully controlled. Might be all or only selected/relevant OEMs.</t>
  </si>
  <si>
    <t>Might be multiple OEMs connected. OEM selection can be fully controlled. Non-OEM data might be included as well.</t>
  </si>
  <si>
    <t>How well can the creation of an individual message be traced back to its sources?
How transparent are the involved data sources in the final L3 message?</t>
  </si>
  <si>
    <t>Can be implemented in the Service Creation role. Traceability from L2 to L2' depends in the cooperation.</t>
  </si>
  <si>
    <t>Can be implemented in the Service Creation role. Traceability from L2 to L2'  depends in the EU wide implementation</t>
  </si>
  <si>
    <t>Traceability can be implemented - no dependencies on others. Implementation has the potential to be advanced and intelligent.</t>
  </si>
  <si>
    <t>Is the tool stack “state of the art”, e.g. allows modern data handling and machine learning implementations?</t>
  </si>
  <si>
    <t>Tool chain for the service creation can be build on an up-to-date stack. Tools for data access within the cooperation is expected to be good.</t>
  </si>
  <si>
    <t>Tool chain for the service creation can be build on an up-to-date stack. Tools for data access within the EU solution is to be expected to be cooperation is expected to be satisfying.</t>
  </si>
  <si>
    <t>Tool chain for the service creation depends on the cooperation and is expected to be good. Data Access can be build on up-to-date stack.</t>
  </si>
  <si>
    <t>Tool chain is in own hand and can be build on an up-to-data stack.</t>
  </si>
  <si>
    <t>Is a modular data process set up? Can individual parts be exchanged at a later time?
Is the system architecture future-proof and scalable?</t>
  </si>
  <si>
    <t xml:space="preserve">System architecture might be already in place and proven valuable for productive use cases. </t>
  </si>
  <si>
    <t>How easily are new data sources integrated?</t>
  </si>
  <si>
    <t>How easily can additional use cases be developed in the future? 
How adaptable is the system in including new use case information? (e.g. processing, storage, map visualization)
How easily can stakeholders include proprietary algorithms into the processing?</t>
  </si>
  <si>
    <t>How well does the system handle and report errors?
How well does the system handle and report false, incomplete or empty data streams?
Does the system have fallbacks and processes for fast reaction in place?
How detailed, transparent and fast is the reporting process?</t>
  </si>
  <si>
    <t>How well are stakeholders supported in integrating and operating the solution on their infrastructure?
How well are stakeholders supported in developing new functionalities for their systems?
How well are stakeholders supported in changing or upgrading their systems?</t>
  </si>
  <si>
    <t xml:space="preserve">Support for the German stakeholders depends on the cooperation. Support in German language might be limited. </t>
  </si>
  <si>
    <t>Is the system conform to required security standards?
How well is the data protected against access and manipulation?</t>
  </si>
  <si>
    <t>M</t>
  </si>
  <si>
    <t>How much control do involved countries and service providers have over the development of SRTI algorithms?
How much control do involved countries and service providers have over the implementation of new use cases?</t>
  </si>
  <si>
    <t>0: No autonomy of stakeholders
1: Limited autonomy of stakeholders to develop and implement use cases
2: Extended autonomy of stakeholders to develop and implement use cases
3: Complete autonomy of stakeholders to develop and implement use cases</t>
  </si>
  <si>
    <t>Germany has full control of service creation and moderate control of data aggregation as cooperation partner</t>
  </si>
  <si>
    <t>Germany has full control of service creation and limited control of data aggregation as part of a large partner group</t>
  </si>
  <si>
    <t>Germany has full control of service creation and limited control of data aggregation as the contracted service is not focused on customization</t>
  </si>
  <si>
    <t>Germany has moderate control of service creation as cooperation partner and full control of data aggregation</t>
  </si>
  <si>
    <t>Germany has limited control of service creation, because the contracted service is not focused on customization. Full control of data aggregation.</t>
  </si>
  <si>
    <t>Germany has moderate control of all roles as cooperation partner</t>
  </si>
  <si>
    <t>Germany has limited control of all roles as part of large partner group</t>
  </si>
  <si>
    <t>Germany has full control of service creation and data aggregation</t>
  </si>
  <si>
    <t>How experienced and competent are the designated parties in their respective roles?
How valuable is expertise gained through this role allocation, e.g. data insights, process and system know-how?
How easily can the required expertise be acquired, if necessary?</t>
  </si>
  <si>
    <t>0: No expertise available
1: Some previous expertise or some value of experience gain
2: Expertise available or high value of experience gain
3: Market-leading expertise or extremely valuable experience gain</t>
  </si>
  <si>
    <t>Limited value of service creation expertise gained for Germany, due to insights into algorithms. Low value of data aggregation expertise gained for Germany, as the main value lies within data as a resource</t>
  </si>
  <si>
    <t>Large service creation expertise at commercial providers expected.
Low value of data aggregation expertise gained for Germany, as the main value lies within data as a resource</t>
  </si>
  <si>
    <t>Moderate overall expertise at cooperation partners expected, due to aggregated traffic data knowledge. Low value of expertise gained for Germany, due to limited insights into processing chain</t>
  </si>
  <si>
    <t>Large overall expertise at commercial providers expected, due to established business experience</t>
  </si>
  <si>
    <t>Moderate value of service creation expertise gained for Germany and
large expertise of commercial providers expected.
Low value of data aggregation expertise gained for Germany, as the main value lies within data as a resource</t>
  </si>
  <si>
    <t>What medium-term potentials arise when implementing the solution?
Which improvements/additional services can be realized over time?
How will the learning curve improve results in the future?</t>
  </si>
  <si>
    <t>0: No medium-term potential for learning and functional improvement
1: Moderate medium-term potential for learning or functional improvement
2: Moderate medium-term potential for learning and functional improvement
3: Significant medium-term potential for learning and functional improvement</t>
  </si>
  <si>
    <t>Both Germany and its cooperation partner are expected to have a steep learning curve in data processing, significant functional improvements are expected over time</t>
  </si>
  <si>
    <t>Both Germany and the EU are expected to have a steep learning curve in data processing, significant functional improvements are expected over time</t>
  </si>
  <si>
    <t>In service creation, Germany is expected to have a steep learning curve and significant functional improvements are expected over time; Moderate improvements are expected from the commercial provider</t>
  </si>
  <si>
    <t>Both Germany and its cooperation partner are expected to have a steep learning curve in data processing and significant functional improvements are expected over time</t>
  </si>
  <si>
    <t>In data aggregation, Germany is expected to have a steep learning curve and improvements are expected over time; Some functional improvements are expected from the commercial provider</t>
  </si>
  <si>
    <t>The cooperation partner is expected to have a steep learning curve in data processing and significant functional improvements are expected over time</t>
  </si>
  <si>
    <t>Only a moderate learning curve and some functional improvements are expected from the commercial provider over time, due to the already existing high level of quality</t>
  </si>
  <si>
    <t>Germany is expected to have a steep overall learning curve and significant functional improvements are expected over time</t>
  </si>
  <si>
    <t>How soon can the solution be implemented?
How do upcoming decisions and legislations affect the timeline?
Do logistic dependencies affect the implementation?</t>
  </si>
  <si>
    <t>0: Extremely long time-to-market, many significant limiting factors
1: Long time-to-market, some significant limiting factors
2: Medium time-to-market, at least one significant limiting factor
3: Short time-to-market, no significant limiting factors</t>
  </si>
  <si>
    <t>Medium time-to-market, as lacking service creation capabilities have to be developed for Germany and are expected to be the limiting factor</t>
  </si>
  <si>
    <t>Medium to long time-to-market, because the complex multi-national partnership framework has to be negotiated and specified for the data aggregation part</t>
  </si>
  <si>
    <t>Medium time-to-market, because a new partnership framework has to be negotiated and specified</t>
  </si>
  <si>
    <t xml:space="preserve">Short to medium time-to-market, because commercial providers can offer their off-the-shelf products and data aggregation capabilities for Germany are not expected to be a severely limiting factor </t>
  </si>
  <si>
    <t>Short time-to-market, because the partnership has already been established and solutions are being developed</t>
  </si>
  <si>
    <t>Long time-to-market, because the complex multi-national partnership framework has to be negotiated and specified</t>
  </si>
  <si>
    <t>Short to medium time-to-market, because commercial providers can offer their off-the-shelf products, although some customizations may have to be integrated for Germany</t>
  </si>
  <si>
    <t>Medium to long time-to-market, as lacking service creation capabilities have to be developed in an advanced version for Germany and are expected to be the limiting factor</t>
  </si>
  <si>
    <t>Which kind of data quality checks are performed? Can blind spots be identified?
How well is the data validated against other information? (e.g. other OEMs, weather data)
How many entities run independent data quality checks?</t>
  </si>
  <si>
    <t>Within the cooperation, two partners may do independent QA.
The level of data quality is mostly dependent on the cooperation partner</t>
  </si>
  <si>
    <t>Within the EU, multiple partners will do independent QA.
The level of data quality is  dependent on the EU solution</t>
  </si>
  <si>
    <t>Within the cooperation, two partners may do independent QA.
The level of data quality is mostly dependent on the proprietary data aggregation</t>
  </si>
  <si>
    <t xml:space="preserve">The overall level of data quality is only dependent on the proprietary data processing, with limited and unproven QA expertise expected in Germany, although some external expertise may add value in service creation quality. </t>
  </si>
  <si>
    <t>0: No data quality feedback processes available
1: Only downstream data quality reporting
2: Limited upstream data quality feedback
3: Extended and integrated upstream data quality feedback processes</t>
  </si>
  <si>
    <t>In service creation, feedback from stakeholders can be integrated directly.
In data aggregation, feedback must be communicated and aligned with cooperation partner</t>
  </si>
  <si>
    <t>In service creation, feedback from stakeholders can be integrated directly.
In data aggregation, feedback must be communicated and aligned with multiple partners</t>
  </si>
  <si>
    <t>In service creation, feedback from stakeholders can be integrated directly.
In data aggregation, feedback may not be possible, because of the standardized service</t>
  </si>
  <si>
    <t>In service creation, feedback must be communicated and aligned with cooperation partner. In data aggregation, feedback from stakeholders can be integrated directly</t>
  </si>
  <si>
    <t>In service creation, feedback may not be possible, because of the standardized service. In data aggregation, feedback from stakeholders can be integrated directly</t>
  </si>
  <si>
    <t>All feedback is possible, but must be aligned with cooperation partner</t>
  </si>
  <si>
    <t>All feedback is possible, but must be aligned with multiple partners</t>
  </si>
  <si>
    <t>Feedback may be possible, because of the custom-built solution by the service provider</t>
  </si>
  <si>
    <t>All feedback from stakeholders can be integrated directly</t>
  </si>
  <si>
    <t>How well is the data ownership defined across the players involved in the value chain?
How well is the responsibility for the data quality and security defined across the roles?
How well defined are processes that support and ensure data quality and security?</t>
  </si>
  <si>
    <t>0: No data ownership defined
1: Limited definition of roles and processes
2: Clear definition of roles and processes, limited definition of responsibilities
3: Clear definition of roles and processes, clear definition of responsibilities</t>
  </si>
  <si>
    <t>Interface between data aggregation and service creation must be well defined. Potential conflicts between partners regarding responsibilities</t>
  </si>
  <si>
    <t>Interface between data aggregation and service creation must be well defined. Potential conflicts between multiple partners regarding responsibilities</t>
  </si>
  <si>
    <t>Interface between data aggregation and service creation must be well defined. Potential conflicts between commercial and public data rights</t>
  </si>
  <si>
    <t>Potential conflicts between partners regarding responsibilities along the value chain</t>
  </si>
  <si>
    <t>Potential conflicts between multiple partners regarding responsibilities along the value chain</t>
  </si>
  <si>
    <t>Potential conflicts between commercial and public data rights</t>
  </si>
  <si>
    <t>Overall clear definition of single data owner Germany</t>
  </si>
  <si>
    <t>How well are the data processing steps and service creation algorithms documented?
How well are the APIs and the onboarding process documented?</t>
  </si>
  <si>
    <t>0: No documentation available
1: Limited documentation of processing steps
2: Detailed documentation of processing steps
3: Fully transparent documentation of all processing steps, APIs and algorithms</t>
  </si>
  <si>
    <t>Detailed documentation is to be expected, due to the involvement of multiple public players</t>
  </si>
  <si>
    <t>Fully transparent documentation is to be expected, due to the public and cooperational nature of the setup</t>
  </si>
  <si>
    <t>Detailed documentation of APIs and data formats, no documentation for data processing</t>
  </si>
  <si>
    <t>Only high level documentation has been received at this moment;
Detailed documentation is to be expected, due to the involvement of multiple public players</t>
  </si>
  <si>
    <t>Limited documentation is to be expected, due to  no involvement of other players</t>
  </si>
  <si>
    <t>How well does the solution enable cooperation potential / synergies between countries, e.g. cross-border solutions?
How well does the solution enable cooperation potential / synergies between private and public entities?
How well is the cooperation supported or hindered by regulatory frameworks, e.g. national, EU?</t>
  </si>
  <si>
    <t>0: No potential for cooperation
1: Exchange of knowledge and best-practices between DTF members
2: Limited collaboration in select roles between select partners
3: Centralized collaboration with strong synergies in data infrastructure</t>
  </si>
  <si>
    <t>Within data aggregation, a moderate public cooperation potential for cross-border solutions exists</t>
  </si>
  <si>
    <t>Within data aggregation, a high public cooperation potential for EU-wide solutions exists</t>
  </si>
  <si>
    <t>Within data aggregation, no public cooperation potential exists, due to private contracting</t>
  </si>
  <si>
    <t>Within service creation, a moderate public cooperation potential for cross-border solutions exists</t>
  </si>
  <si>
    <t>Within service creation, no public cooperation potential exists, due to private contracting</t>
  </si>
  <si>
    <t>Overall a moderate to high public cooperation potential for fully integrated cross-border solutions exists</t>
  </si>
  <si>
    <t>Overall a high public cooperation potential for fully integrated EU-wide solutions exist</t>
  </si>
  <si>
    <t>Overall no public cooperation potential exists, due to private contracting</t>
  </si>
  <si>
    <t>0: Complete misalignment of goals between many stakeholders
1: Complicated alignment of goals, many stakeholders, complex decision-making process
2: Relative alignment of goals, solid decision-making process
3: Small group of closely aligned stakeholders</t>
  </si>
  <si>
    <t>Moderate cooperation complexity in data aggregation due to partner involvement</t>
  </si>
  <si>
    <t>High cooperation complexity in data aggregation due to number of partners</t>
  </si>
  <si>
    <t>Low cooperation complexity in data aggregation due private to contracting</t>
  </si>
  <si>
    <t>Moderate cooperation complexity in service creation due to partner involvement</t>
  </si>
  <si>
    <t>Low cooperation complexity in service creation due to private contracting</t>
  </si>
  <si>
    <t>Overall low to moderate cooperation complexity due to established partnership</t>
  </si>
  <si>
    <t>Overall high cooperation complexity due to number of partners</t>
  </si>
  <si>
    <t>No cooperation complexity due to in-housing</t>
  </si>
  <si>
    <t>How much overlap between responsibilities exists?
How high is the need for coordination and steering?
How much may language barriers negatively impact the working efficiency?
How clearly can the costs be split across the different parties, e.g. in a cooperation?</t>
  </si>
  <si>
    <t>0: No separation of roles and areas of responsibility
1: Large overlap of responsibilities; Language barriers; Unclear cost split
2: Little overlap and language barriers; Cost split mostly clear
3: Almost no overlap or language barrier; Clear cost split</t>
  </si>
  <si>
    <t>Coordination effort depends on involved parties; A clear split of responsibilities and costs is expected.</t>
  </si>
  <si>
    <t>Coordination effort depends on involved parties; A good split of responsibilities and costs is expected.</t>
  </si>
  <si>
    <t>How high are the risks of monopolization within the ecosystem in terms of technical know-how or network/access effects?
How large is the dependency on one or several players in the ecosystem?
How large is the ratio of independent data sources to brokers within the data provision?</t>
  </si>
  <si>
    <t>Is all SRTI-related data provided to end users free of charge?
To what extent is SRTI-data made available as open data?
Can all interested parties access the SRTI without discrimination?</t>
  </si>
  <si>
    <t xml:space="preserve">How much does the solution encourage competition?
How much does the solution encourage innovation?
How low is the barrier of entry for new parties?
How easily does the ecosystem allow for continuous improvement?
Does the platform allow the extension into private/commercial business cases? </t>
  </si>
  <si>
    <t>In service creation, innovation must be encouraged due to lack of natural competition, while in data aggregation exchange with partner may lead to increased innovation</t>
  </si>
  <si>
    <t xml:space="preserve">In service creation, exchange with partner may lead to increased innovation, while in data aggregation innovation must be encouraged due to lack of natural competition
</t>
  </si>
  <si>
    <t>Private sector competition should promote innovation, although the barrier of entry for new competitors must be kept low</t>
  </si>
  <si>
    <t>Overall innovation must be encouraged due to lack of natural competition</t>
  </si>
  <si>
    <t>How expensive is it to develop the solution?
How much does outsourcing affect the development costs?</t>
  </si>
  <si>
    <t>0: Development costs are very high
1: Development costs are relatively high
2: Development costs are relatively moderate
3: Development costs are relatively low</t>
  </si>
  <si>
    <t>In service creation, high costs are expected, due to in-house development.
In data aggregation, moderate costs are expected, due to cost sharing with partner</t>
  </si>
  <si>
    <t>In service creation, high costs are expected, due to in-house development.
In data aggregation, low costs are expected, due to cost sharing with multiple partners</t>
  </si>
  <si>
    <t>In service creation, high costs are expected, due to in-house development.
In data aggregation, low costs are expected, because the commercial solution is expected to be heavily standardized with only minor customizations</t>
  </si>
  <si>
    <t>In service creation, moderate costs are expected, due to cost sharing with partner.
In data aggregation, high costs are expected, due to in-house development</t>
  </si>
  <si>
    <t>In service creation, low costs are expected, because the commercial solution is expected to be heavily standardized with only minor customizations.
In data aggregation, high costs are expected, due to in-house development</t>
  </si>
  <si>
    <t>Overall moderate development costs are expected, due to cost sharing with partner</t>
  </si>
  <si>
    <t>Overall low development costs are expected, due to cost sharing with multiple partners</t>
  </si>
  <si>
    <t>Overall moderate costs are expected, because the commercial solution is expected to be mostly standardized with several added customizations.</t>
  </si>
  <si>
    <t>Overall high costs are expected, due to in-house development</t>
  </si>
  <si>
    <t>How expensive is it to operate the system? 
How much effort will have to be put into maintenance and operation?
How much does outsourcing affect the infrastructure costs?</t>
  </si>
  <si>
    <t>0: Infrastructure operation costs are very high
1: Infrastructure operation costs are relatively high
2: Infrastructure operation costs are relatively moderate
3: Infrastructure operation costs are relatively low</t>
  </si>
  <si>
    <t>In service creation, high costs are expected, due to in-house infrastructure operation.
In data aggregation, moderate costs are expected, due to cost sharing with partner</t>
  </si>
  <si>
    <t>In service creation, high costs are expected, due to in-house infrastructure operation.
In data aggregation, low costs are expected, due to cost sharing with multiple partners</t>
  </si>
  <si>
    <t>In service creation, high costs are expected, due to in-house infrastructure operation.
In data aggregation, moderate costs are expected, due to mostly scalable infrastructure</t>
  </si>
  <si>
    <t>In service creation, moderate costs are expected, due to cost sharing with partner.
In data aggregation, high costs are expected, due to in-house infrastructure operation</t>
  </si>
  <si>
    <t>In service creation, moderate costs are expected, due to mostly scalable infrastructure.
In data aggregation, high costs are expected, due to in-house infrastructure operation</t>
  </si>
  <si>
    <t>Overall moderate operation costs for infrastructure are expected, due to cost sharing with partners</t>
  </si>
  <si>
    <t>Overall low operation costs for infrastructure are expected, due to cost sharing with multiple partners</t>
  </si>
  <si>
    <t>Overall moderate costs are expected, because the commercial infrastructure is expected to be mostly scalable in operation.</t>
  </si>
  <si>
    <t>Overall high costs are expected, due to in-house infrastructure operation</t>
  </si>
  <si>
    <t>0: Service operation costs are very high
1: Service operation costs are relatively high
2: Service operation costs are relatively moderate
3: Service operation costs are relatively low</t>
  </si>
  <si>
    <t>In service creation, high costs are expected, due to in-house service operation.
In data aggregation, moderate costs are expected, due to cost sharing with partner</t>
  </si>
  <si>
    <t>In service creation, high costs are expected, due to in-house service operation
In data aggregation, low costs are expected, due to cost sharing with multiple partners</t>
  </si>
  <si>
    <t>In service creation, high costs are expected, due to in-house service operation.
In data aggregation, high costs are expected, due to barely scalable service outsourcing</t>
  </si>
  <si>
    <t>In service creation, moderate costs are expected, due to cost sharing with partner.
In data aggregation, high costs are expected, due to in-house service operation</t>
  </si>
  <si>
    <t>In service creation, high costs are expected, due to barely scalable service outsourcing.
In data aggregation, high costs are expected, due to in-house service operation</t>
  </si>
  <si>
    <t>Overall moderate operation costs for service are expected, due to cost sharing with partner</t>
  </si>
  <si>
    <t>Overall low operation costs for service are expected, due to cost sharing with multiple partners</t>
  </si>
  <si>
    <t>Overall high service operation costs are expected, because the service level agreement is expected to be barely scalable.</t>
  </si>
  <si>
    <t>Overall high costs are expected, due to in-house service operation</t>
  </si>
  <si>
    <t>How expensive is the integration of new data streams, including development cost and testing costs?
How expensive is the development of new algorithms for services, including development costs and testing costs?</t>
  </si>
  <si>
    <t>0: Enhancement costs are very high
1: Enhancement costs are relatively high
2: Enhancement costs are relatively moderate
3: Enhancement costs are relatively low</t>
  </si>
  <si>
    <t>How expensive is the onboarding of other countries or stakeholders?</t>
  </si>
  <si>
    <t>0: Onboarding costs are very high
1: Onboarding costs are relatively high
2: Onboarding costs are relatively moderate
3: Onboarding costs are relatively low</t>
  </si>
  <si>
    <t>In service creation, high onboarding costs are expected, due to the solution being single-country. 
In data aggregation, moderate costs are expected, due to the already existing partnership setup</t>
  </si>
  <si>
    <t>In service creation, high onboarding costs are expected, due to the solution being single-country. In data aggregation, very low costs are expected, due to the already existing EU-wide setup</t>
  </si>
  <si>
    <t>In service creation, high onboarding costs are expected, due to the solution being single-country. In data aggregation, low costs are expected, due to the existing data platform</t>
  </si>
  <si>
    <t>In service creation, moderate onboarding costs are expected, due to the already existing partnership setup.
In data aggregation, high costs are expected, due to the solution being single-country</t>
  </si>
  <si>
    <t>In service creation, low onboarding costs are expected, due to the existing service platform.
In data aggregation, high costs are expected, due to the solution being single-country</t>
  </si>
  <si>
    <t>Overall moderate onboarding costs are expected, due to the already existing partnership setup</t>
  </si>
  <si>
    <t>Overall very low onboarding costs are expected, due to the already existing EU-wide setup</t>
  </si>
  <si>
    <t>Overall low onboarding costs are expected, due to the existing platform</t>
  </si>
  <si>
    <t>Overall high onboarding costs are expected, due to the solution being single-country</t>
  </si>
  <si>
    <t>How much synergy is created, e.g. in terms of development costs, operating costs or enhancement costs?
Might the system have the potential to replace existing processes or systems?
How much income or funding can be generated by the system?</t>
  </si>
  <si>
    <t>0: Limited profit or synergy potential available
1: Relatively small profit or synergy potential available
2: Relatively moderate profit or synergy potential available
3: Relatively large profit or synergy potential available</t>
  </si>
  <si>
    <t>In service creation,  moderate synergy potential exists, due to cost sharing, while the funding potential within the partnership depends on the ecosystem creation</t>
  </si>
  <si>
    <t>Overall moderate to high synergy potential, due to cost sharing with partner and all-in-one solution</t>
  </si>
  <si>
    <t>Overall some synergy potential, due to all-in-one solution</t>
  </si>
  <si>
    <t>Model options</t>
  </si>
  <si>
    <t>Impact</t>
  </si>
  <si>
    <t>Prob.</t>
  </si>
  <si>
    <t>G</t>
  </si>
  <si>
    <t>I</t>
  </si>
  <si>
    <t>K</t>
  </si>
  <si>
    <t>Weight</t>
  </si>
  <si>
    <t>Scores:  Scoring ranges from 3 = very good to 0 = very bad / not available</t>
  </si>
  <si>
    <t>Weights by Category</t>
  </si>
  <si>
    <t>Security standards needs to be developed for the full processing chain.</t>
  </si>
  <si>
    <t xml:space="preserve">Security standards needs to be developed for the data access function. Security for Service Creation needs to be defined and agreed within the cooperation. </t>
  </si>
  <si>
    <t>Security standards for the full processing chain needs to be developed within the EU solution. It is expected that many players be involved and that security standards are harder to meet.</t>
  </si>
  <si>
    <t xml:space="preserve">Which additional safety relevant events or status messages can be delivered that go beyond SRTI categories, e.g. end-of-queue?
Can events be delivered that address other stakeholders, e.g. weather, asset management, etc.? </t>
  </si>
  <si>
    <t>Integration of new use cases only depends on the services creation role. It is expected that the operator can implement new use cases in reasonable time and budget.</t>
  </si>
  <si>
    <t>Tool chain needs to be agreed within the EU solution. It is expected that less production-related expertise is available with modern tools or need to build up.</t>
  </si>
  <si>
    <t xml:space="preserve">Fully system architecture needs to be build up. Can be done with state-of-the-art tools with no restrictions. However, It architecture experts might be needed to be included in the design process. </t>
  </si>
  <si>
    <t>Third-party data access</t>
  </si>
  <si>
    <t>No risk.</t>
  </si>
  <si>
    <t>No risk as there is no influence on the service of the commercial provider.</t>
  </si>
  <si>
    <t>High risk of diverging expectations and slow alignment processes among all stakeholders.</t>
  </si>
  <si>
    <t>Limited risk of diverging expectations and alignment only among two parties.</t>
  </si>
  <si>
    <t>This aspect considers the risk that diverging expectations among stakeholders, regarding implementation, financing, etc. will prolong the development of a suitable solution, or hinder it completely.</t>
  </si>
  <si>
    <t>Expectation discrepancy</t>
  </si>
  <si>
    <t>This aspect considers the risk that the implementation and vision of a solution developed within the PoC will not be carried over into operation.</t>
  </si>
  <si>
    <t>No dependencies on other providers.</t>
  </si>
  <si>
    <t>High dependency on LU as cooperation partner and possibility of discontinuation of service.</t>
  </si>
  <si>
    <t>High dependency on cooperation partner and possibility of discontinuation of service.</t>
  </si>
  <si>
    <t xml:space="preserve">This aspect considers the risk that a cooperation partner or commercial provider that Germany intends to rely on for data provision or service creation may decide to discontinue their service, due to limited or no contractual bindings, or may never initiate the service in the first place.
</t>
  </si>
  <si>
    <t>Unavailability of provider</t>
  </si>
  <si>
    <t>Germany builds up data expertise and capabilities.</t>
  </si>
  <si>
    <t>Germany only indirectly builds up data expertise through outsourcing.</t>
  </si>
  <si>
    <t>Germany does not build up any data expertise.</t>
  </si>
  <si>
    <t>Germany builds up infrastructure for data access, but limited data analytics expertise.</t>
  </si>
  <si>
    <t>Germany builds up data expertise and infrastructure for service creation.</t>
  </si>
  <si>
    <t>This aspect considers the risk that Germany is left behind in building up data-driven innovation expertise and capabilities and is missing out on enabling a basis for further developments regarding the consolidation of data within the NAP / mobility data platform.</t>
  </si>
  <si>
    <t>Data-driven economy</t>
  </si>
  <si>
    <t>There is an increased risk that Germany is not able to build up resources and capabilities for an advanced processing approach.</t>
  </si>
  <si>
    <t>There is no risk if the data processing is implemented by a commercial provider for Germany.</t>
  </si>
  <si>
    <t>This aspect considers the risk that Germany, or a cooperation partner is not able to build up the required resources and capabilities within the budget and  constraints that may be required for a proprietary solution.</t>
  </si>
  <si>
    <t>Limited resources and capabilities</t>
  </si>
  <si>
    <t>It is unlikely that Germany will be the only provider for L2' respectively L3 data.</t>
  </si>
  <si>
    <t>There is no risk in a monopoly as the commercial provider is contracted specifically by Germany and has to abide to the contractual agreements.</t>
  </si>
  <si>
    <t>In an EU-wide approach, it is likely that the service will end up in a monopoly-like setting.</t>
  </si>
  <si>
    <t>It is unlikely that the LU-DE cooperation will be the only providers for L2' respectively L3 data.</t>
  </si>
  <si>
    <t>It is unlikely that Germany becomes the only data access provider or that the cooperation partner will be the only service creator in the ecosystem.</t>
  </si>
  <si>
    <t>When relying only on a commercial provider to enable L2' data access, there is a risk for such a player to become the only provider for this service - depending on the strategy of other EU member states</t>
  </si>
  <si>
    <t>In an EU-wide data harmonization approach, the service might end up in a monopoly-like setting if no commercial provider or individual state offers such a service.</t>
  </si>
  <si>
    <t>It is unlikely that the cooperation partner, as well as Germany, will be the only providers for L2' respectively L3 data.</t>
  </si>
  <si>
    <t>Processing role monopoly</t>
  </si>
  <si>
    <t>OEM integration in own control.</t>
  </si>
  <si>
    <t>OEM integration is enabled by the commercial provider, but can be enforced by Germany.</t>
  </si>
  <si>
    <t>OEM integration is in the hands of the commercial provider and cannot be enforced by Germany.</t>
  </si>
  <si>
    <t>OEM integration has to be agreed upon in the EU-wide approach and cannot be enforced by Germany.</t>
  </si>
  <si>
    <t>OEM integration has to be agreed upon in the cooperation and cannot be enforced by Germany.</t>
  </si>
  <si>
    <t>This aspect considers the risk that not all OEMs relevant for Germany are connected by the L2' access provider and are missing in the data processing.</t>
  </si>
  <si>
    <t>Incomplete OEM integration</t>
  </si>
  <si>
    <t>Added value of solution is enabled by the commercial provider, but can be enforced by Germany. A general value-add through OEM data is to be expected.</t>
  </si>
  <si>
    <t>Added value of solution depends on EU-wide approach and cannot be enforced by Germany. A general value-add through OEM data is to be expected.</t>
  </si>
  <si>
    <t>Added value of solution depends on LU as cooperation partner and cannot be enforced by Germany. A general value-add through OEM data is to be expected.</t>
  </si>
  <si>
    <t>Added value of solution strongly depends on commercial provider and cannot be enforced by Germany. A general value-add through OEM data is to be expected.</t>
  </si>
  <si>
    <t>Added value of solution strongly depends on cooperation partner and cannot be enforced by Germany. A general value-add through OEM data is to be expected.</t>
  </si>
  <si>
    <t>Limited risk due to harmonization of data in EU-wide approach. Service Creation and the created value therein is fully in German hands. A general value-add through OEM data is to be expected.</t>
  </si>
  <si>
    <t>Limited risk due to harmonization of data by cooperation partner. Service Creation and the created value therein is fully in German hands. A general value-add through OEM data is to be expected.</t>
  </si>
  <si>
    <t>This aspect considers the risk that the final solution is limited in its functionality or quality, resulting in the added value being too small for end users compared to established (commercial) solutions (e.g. based on FCD).</t>
  </si>
  <si>
    <t>Limited market value-add</t>
  </si>
  <si>
    <t>Datex II version compatibility in German hands.</t>
  </si>
  <si>
    <t>Datex II version compatibility has to be agreed upon in the EU-wide approach and cannot be enforced by Germany.</t>
  </si>
  <si>
    <t>Datex II version compatibility has to be agreed upon in the cooperation and cannot be enforced by Germany.</t>
  </si>
  <si>
    <t>Datex II version compatibility depends on the commercial provider and cannot be enforced by Germany.</t>
  </si>
  <si>
    <t>This aspect considers the risk that a developed solution / data feed only uses DATEXII v3 and will not be compatible with the current functionality of the MDM and TIC systems.</t>
  </si>
  <si>
    <t>Incompatible data standards</t>
  </si>
  <si>
    <t>Risks</t>
  </si>
  <si>
    <t>Risk Criteria</t>
  </si>
  <si>
    <t>The level of information is in the hands of LU as the cooperation partner. It can be expected that additional information might be included.</t>
  </si>
  <si>
    <t>The level of information is implemented by the contracted commercial provider. It can be expected that the any additionally provided information can be included in the SRTI.</t>
  </si>
  <si>
    <t>The extend of information depends on the German solution complexity. In the slim approach limited additional information would be expected.</t>
  </si>
  <si>
    <t>The extend of information depends on the German solution complexity. In the advanced approach additional information would be expected.</t>
  </si>
  <si>
    <t>0: No non-vehicle data considered 
1: Limited non-vehicle data source considered
2: Some non-vehicle data sources considered
3: Multiple non-vehicle data sources are fully fused with SRTI</t>
  </si>
  <si>
    <t>Weight (absolute)</t>
  </si>
  <si>
    <t>Weight (relative)</t>
  </si>
  <si>
    <t>The “Full Value Chain options” see Germany in all roles along the value chain, up to the B2C Service Provider. Depending on the extent of intelligence and additional data sources considered in the creation of L3 data this can be achieved via a slim or advanced solution.</t>
  </si>
  <si>
    <t>The “Service Creation” options focus on developing intelligence within the “Service Creator” role. In this setup, this service is valued higher than direct L2 data access and L2’ harmonization. Instead, the required L2’ data is accessed via another EU member state, an EU-wide solution, or a commercial provider.</t>
  </si>
  <si>
    <t>The “Outsourcing” options outsource all data access and data processing responsibility from Germany up to providing L3 data access for the B2C service providers. This option set includes the LU-DE cooperation model, which is the current approach taken by Germany within the Data Task Force for Road Safety.</t>
  </si>
  <si>
    <t>The level of information depends on the EU-wide approach. It can be expected that simple additional information might be included.</t>
  </si>
  <si>
    <t>Intelligence in harmonization of L2 data depends on the design of the EU-wide approach. Advanced harmonization algorithms are to be expected due to the centralized approach.</t>
  </si>
  <si>
    <t>Commercial providers have extensive data analytics and machine learning capabilities to provide intelligent L3 data. It is also possible that non-vehicle data can enrich the data service creation.</t>
  </si>
  <si>
    <t>Intelligence in Service Creation in German hands. Expertise for service creation is expected to be build up for this solution option. The integration of external sources and utilization of big data and machine learning is possible.</t>
  </si>
  <si>
    <t>0: No reliability checks available
1: Simple confidence checks available
2: Advanced confidence checks and simple ground-truth checks available
3: Intelligent ML methods for confidence and ground-truth checks available</t>
  </si>
  <si>
    <t>Commercial providers have the capability to leverage other data sources for data reliability checks. It is unclear though, whether these would be used for the SRTI feed. Ground-truth checks seem improbable.</t>
  </si>
  <si>
    <t>Flexibility, filtering and prioritization must be agreed within the cooperation in service creation</t>
  </si>
  <si>
    <t>Flexibility, filtering and prioritization can be fully controlled in the Service Creation role, no dependencies on the L2-Aggregator.</t>
  </si>
  <si>
    <t>Flexibility, filtering and prioritization depends on the commercial provider, but might be possible</t>
  </si>
  <si>
    <t>Flexibility, filtering and prioritization can be fully controlled in the Service Creation role, might be a slim version, no dependencies on the L2-Aggregator.</t>
  </si>
  <si>
    <t>Storage of L3 data can be implemented in the Service Creation role. Would need the required technologies, but can be fully consider German requirements. Storage of L2 data is of less focus, but can be agreed within cooperation.</t>
  </si>
  <si>
    <t>Storage of L3 data can be implemented in the Service Creation role. Would need the required technologies, but can be fully consider German requirements. Storage of L2 data is of less focus. But might be agreed within EU.</t>
  </si>
  <si>
    <t>Storage of L3 data can be implemented in the Service Creation role. Would need the required technologies, but can be fully consider German requirements. Storage of L2 data is of less focus, but might be agreed with commercial provider</t>
  </si>
  <si>
    <t>Storage of L3 data is not in control in the Data Access role. Depends on the commercial provider. Needs to be agreed with CP and in common interest.</t>
  </si>
  <si>
    <t>Does not depend on the Service Creation role. Due to commercial focus, nearly all OEMs might be connected, plus non-OEM data might be already available.</t>
  </si>
  <si>
    <t>Can be implemented in the Service Creation role. Traceability from L2 to L2'  depends on the willingness of the commercial provider and might be not available</t>
  </si>
  <si>
    <t>Traceability from L2 to L2' can be implemented in the Data Access models. Traceability from L2 to L3 depends on the cooperation</t>
  </si>
  <si>
    <t>Traceability from L2 to L2' can be implemented in the Data Access models. Traceability from L2 to L3 depends on the implementation of the commercial provider. Might be a block box or not available.</t>
  </si>
  <si>
    <t>Traceability along the full processing chain needs to be aligned within the cooperation.</t>
  </si>
  <si>
    <t>Traceability along the full processing chain needs to be aligned within the EU solution.</t>
  </si>
  <si>
    <t>Traceability along the full processing chain needs to be aligned with the commercial provider.</t>
  </si>
  <si>
    <t>Traceability can be implemented - no dependencies on others. Implementation might be a slim version.</t>
  </si>
  <si>
    <t>Tool chain for the service creation can be build on an up-to-date stack. Tools for data access by the commercial provider is expected to be competitive and innovative.</t>
  </si>
  <si>
    <t>Tool chain for the service creation depends on the commercial provider and is expected to be competitive. Data Accesses can be build on up-to-date stack.</t>
  </si>
  <si>
    <t>Tool chain needs to be agreed within the cooperation. Some first experience on the used system tools are available and some first system components are ready for testing, e.g. data interfaces and data storage.</t>
  </si>
  <si>
    <t>Tool chain will be selected by commercial provider. The solution is expected to be build on a production-proven state-of-the-art system tools.</t>
  </si>
  <si>
    <t xml:space="preserve">System architecture of the service creation is on own hand. Data streaming needs to be coordinated within the cooperation.  </t>
  </si>
  <si>
    <t xml:space="preserve">System architecture of the service creation is on own hand. Data streaming needs to be coordinated within the EU wide solution.  </t>
  </si>
  <si>
    <t>System architecture of the service creation is on own hand. Data streaming needs to be coordinated with the commercial provider</t>
  </si>
  <si>
    <t>System architecture for the data access is in own hand. Data streaming needs to be coordinated within the cooperation. System architecture for the service creation role depends on the cooperation and might be limited compared to a commercial provider.</t>
  </si>
  <si>
    <t>System architecture for the data access is in own hand. Data streaming needs to be coordinated with the commercial provider. System architecture for the service creation role depends on the commercial provider and might be state-of-the-art.</t>
  </si>
  <si>
    <t xml:space="preserve">System architecture is already build and can be changed/improved for the production usage. </t>
  </si>
  <si>
    <t>System architecture not available and need to be agreed within the EU. Is expected to be good and valuable for the EU wide use case.</t>
  </si>
  <si>
    <t xml:space="preserve">Connectivity and availability of new data sources needs to be developed and standardized within the cooperation. Onboarding of new data sources might be possible, but might be limited due to time and budget restrictions </t>
  </si>
  <si>
    <t xml:space="preserve">Connectivity and availability of new data sources needs to be developed and standardized within the EU. Nearly all data sources might be available due to the EU wide solution. </t>
  </si>
  <si>
    <t xml:space="preserve">Connectivity and availability of new data sources is of interest of the commercial provider and it might be part of the strategies to connect as much as possible data sources. So it is expected that data sources extensibility is very good. </t>
  </si>
  <si>
    <t xml:space="preserve">Connectivity and availability of new data sources is fully in control. Onboarding of new data sources might be possible, but might be limited due to time and budget restrictions </t>
  </si>
  <si>
    <t>Connectivity and availability of new data sources depends on the contract with the commercial provider. Hence onboarding needs to be agreed within the time and budget.</t>
  </si>
  <si>
    <t>Integration of new use cases only depends on the services creation role. Some smaller limitations might be exists on the data availability.</t>
  </si>
  <si>
    <t>Use case implementation depends on the cooperation and need to be agreed with all members. It is expected that the arrangement of the agreement as well as the selection of the applied methods gives some restrictions.</t>
  </si>
  <si>
    <t>Use case implementation is in hand of the commercial provider. It is expected that the commercial provider has its own product roadmap and the uses cases are not fully in line with the requirements of a single state or might be not of interest at all. However, the realization of even complex use cases might be possible due to high competencies.</t>
  </si>
  <si>
    <t>Integration of new use cases only depends on the outsources services creation role. This might give contractual limitations of the complexity, number and maintenance of the use case implementation. Here a cooperation might overcome that drawbacks.</t>
  </si>
  <si>
    <t xml:space="preserve">Integration of new use cases only depends on the outsources services creation role. This might give contractual limitations of the complexity, number and maintenance of the use case implementation, especially in the EU solution. </t>
  </si>
  <si>
    <t>Integration of new use cases can be fully controlled. It is expected that standard use cases can be implemented in the slim SRTI option. Complex use cases might be harder to realize</t>
  </si>
  <si>
    <t xml:space="preserve">Support for the Service creation role can be set up and will be available in German for German stakeholder. Support of Data Access and L2-Aggregation needs to be organized within the cooperation. </t>
  </si>
  <si>
    <t>Support for the Service creation role can be set up and will be available in German for German stakeholder. Support of Data Access and L2-Aggregation needs to be organized within the EU partners.</t>
  </si>
  <si>
    <t>Support for the Service creation role can be set up and will be available in German for German stakeholder. Support of Data Access and L2-Aggregation depends on the commercial provider and might be not available.</t>
  </si>
  <si>
    <t xml:space="preserve">Support for the German stakeholders depends on the commercial provider and might be not available or not for free.  </t>
  </si>
  <si>
    <t xml:space="preserve">German support for the Service creation role must be agreed within the cooperation. German support is easier to be agreed on compared with the EU Solution. </t>
  </si>
  <si>
    <t xml:space="preserve">German support for the Service creation role must be agreed with in EU partners. Support might be in English instead. </t>
  </si>
  <si>
    <t>German support for the Service creation role fully depends on the commercial provider.</t>
  </si>
  <si>
    <t xml:space="preserve">Support for the Service creation role can be set up and will be available in German for German stakeholder. </t>
  </si>
  <si>
    <t>Security standards for the service creation and data sharing needs to be implemented. Security in data access is based on the cooperation and might be less than the commercial provider</t>
  </si>
  <si>
    <t>Security standards of the service creation needs to be developed. Security for the data access will be provided by commercial provider and is expected to be high.</t>
  </si>
  <si>
    <t>Security standards needs to be developed for the data access function. Security for Service Creation by the commercial provider is expected to fulfill the required standards</t>
  </si>
  <si>
    <t>Security standards for the full processing chain needs to be developed within the cooperation. That is expected to be easier than in the EU solution, but less than the commercial provider.</t>
  </si>
  <si>
    <t>Commercial System is expected to supports all security standards.</t>
  </si>
  <si>
    <t>High value of service creation expertise gained for Germany, due to strategic importance of algorithmic intelligence.
Small expertise in data aggregation expected at cooperation partner, due to first time handling of raw vehicle data</t>
  </si>
  <si>
    <t>High value of  service creation expertise gained for Germany, due to strategic importance of algorithmic intelligence.
Small expertise in data aggregation expected at cooperation partners, due to first time handling of raw vehicle data</t>
  </si>
  <si>
    <t>High value of service creation expertise gained for Germany, due to strategic importance of algorithmic intelligence.
Large expertise in data aggregation at commercial providers, due to established business experience</t>
  </si>
  <si>
    <t>High value of service creation expertise gained for Germany, due to strategic importance of algorithmic intelligence. Low value of data aggregation expertise gained for Germany, as the main value lies within data as a resource</t>
  </si>
  <si>
    <t>To what extent can feedback on data quality be integrated in the value chain, e.g. feedback from B2C service providers?
Will data quality reports be pushed to all B2C service providers?</t>
  </si>
  <si>
    <t>Only the basic public cooperation potential of exchanging knowledge exists</t>
  </si>
  <si>
    <t>How many stakeholders are involved in the solution?
How well do stakeholders align in their goals, e.g. different countries have different constituents? 
Are processes in place to align on decision-making, e.g. use cases, data feed integration, etc.?</t>
  </si>
  <si>
    <t>Within data aggregation, a difficult coordination and responsibility structure is expected, due to geographical and language barriers</t>
  </si>
  <si>
    <t>Mostly easy coordination and responsibility structure, due to established partnership.</t>
  </si>
  <si>
    <t>Overall, a difficult coordination and responsibility structure is expected, due to geographical and language barriers</t>
  </si>
  <si>
    <t>Easy coordination and responsibility structure, due all coordination being done in a single public entity</t>
  </si>
  <si>
    <t>Exchange with partner may lead to increased innovation and offset the overall lack of natural competition</t>
  </si>
  <si>
    <t>How expensive is it to provide service levels? 
How expensive are Hotline and Bug fixing services?
How much does outsourcing affect the service costs?</t>
  </si>
  <si>
    <t>L2 access and L2' harmonization depends on EU-approach (limited influence), while service creation is in German hands.</t>
  </si>
  <si>
    <t>Potential for increased latency due to the cooperation and additional data transfer. It is expected that near to real-time processing will be possible.</t>
  </si>
  <si>
    <t>The real-time capability depends on the tech-stack and processing performance of LU. Near- or real-time messages can be expected.</t>
  </si>
  <si>
    <t>The real-time capability depends on the tech-stack and processing performance in the EU-wide approach. At least near-time data is expected.</t>
  </si>
  <si>
    <t>The real-time capability of the solution should be enabled by the commercial provider.</t>
  </si>
  <si>
    <t>The latency is limited in the Slim SRTI approach due to limited service creation intelligence. The speed will depend on the tech-stack.</t>
  </si>
  <si>
    <t>The Advanced SRTI approach will impact the latency of the message due to the intelligent service creation. A near-time solution is expected.</t>
  </si>
  <si>
    <t>The integration of additional sources for service creation can be enabled by Germany. It is likely that non-vehicle sources can be integrated.</t>
  </si>
  <si>
    <t>The integration of additional sources for service creation needs to be enabled by the cooperation partner. It is possible that German non-vehicle sources can be considered.</t>
  </si>
  <si>
    <t>The integration of additional sources for service creation needs to be enabled by the commercial provider. It is unlikely that non-OEM data will be used.</t>
  </si>
  <si>
    <t>The integration of additional sources for service creation needs to be enabled by Luxemburg as cooperation partner. It is likely that German non-vehicle sources can be integrated.</t>
  </si>
  <si>
    <t>The integration of additional sources for service creation is enabled by the commercial provider but can be enforced by Germany. It is likely that non-vehicle sources can be integrated.</t>
  </si>
  <si>
    <t>The Slim SRTI approach focuses on limited service creation and will likely not include non-OEM sources.</t>
  </si>
  <si>
    <t>The implementation of event lifecycles is in the hands of Germany. At least a simple solution is expected.</t>
  </si>
  <si>
    <t>The implementation of event lifecycles depends on the commercial provider. Sophisticated lifecycle functionality can be expected.</t>
  </si>
  <si>
    <t>The implementation of event lifecycles depends on the cooperation partner. Some lifecycle functionality can be expected.</t>
  </si>
  <si>
    <t>The implementation of event lifecycles depends on the EU-wide approach. Limited lifecycle functionality can be expected.</t>
  </si>
  <si>
    <t>The implementation of event lifecycles is in the hands of Germany. In the Slim SRTI approach at maximum simple lifecycles are expected.</t>
  </si>
  <si>
    <t>The implementation of event lifecycles is in the hands of Germany. In the Advanced SRTI approach sophisticated lifecycles are expected.</t>
  </si>
  <si>
    <t>Early Adopter - Low Cost</t>
  </si>
  <si>
    <t>Future-Proof</t>
  </si>
  <si>
    <t>Early Adopter - High Quality</t>
  </si>
  <si>
    <t>Follower</t>
  </si>
  <si>
    <t>Strategy</t>
  </si>
  <si>
    <t>Total Risk Points</t>
  </si>
  <si>
    <t>No risk due to non existent developments towards an EU-solution.</t>
  </si>
  <si>
    <t>No risk as there have not been any own developments.</t>
  </si>
  <si>
    <t>No risk as there have been no to limited PoC-specific developments.</t>
  </si>
  <si>
    <t>Due to the limited implementations within the PoC there is a risk that the envisioned solutions will not be implemented as such for operational services.</t>
  </si>
  <si>
    <t>Due to the limited implementations within the PoC there is a  risk that the envisioned solutions will not be implemented as such for operational services.</t>
  </si>
  <si>
    <t>Risk relevant as Germany creates L3 data as public entity.</t>
  </si>
  <si>
    <t>Risk relevant as other EU state creates L3 data as public entity.</t>
  </si>
  <si>
    <t>Risk not relevant as L3 data is created by a commercial provider.</t>
  </si>
  <si>
    <t>Risk relevant as LU creates L3 data as public entity.</t>
  </si>
  <si>
    <t>Risk relevant as EU-cooperation creates L3 data as public entity.</t>
  </si>
  <si>
    <t>Limited risk for insufficient budget as slim solution is targeted.</t>
  </si>
  <si>
    <t>High risk for insufficient budget as advanced solution is targeted.</t>
  </si>
  <si>
    <t>Commercial provider providing a "buy" solution for Germany might not be available.</t>
  </si>
  <si>
    <t>Medium risk for insufficient budget for a bought solution of commercial provider as this is not available on the market yet.</t>
  </si>
  <si>
    <t>No to low risk of insufficient budget as all EU-member states are collaborating.</t>
  </si>
  <si>
    <t>No to low risk for insufficient funding as Germany only needs to build up a solution for data access and harmonization.</t>
  </si>
  <si>
    <t>Low risk that either Germany or the cooperation partner has insufficient funding for their part of the solution.</t>
  </si>
  <si>
    <t>Low risk for insufficient funding for the service creation, as well as low risk for the cooperation partner.</t>
  </si>
  <si>
    <t>Low risk for insufficient funding for the service creation as well as no to low risk for the EU-wide data harmonization.</t>
  </si>
  <si>
    <t>Low risk for insufficient funding for the service creation and low risk for the commercial provider.</t>
  </si>
  <si>
    <t xml:space="preserve">Impact:
Assesses the degree of impact the risk event would have on the feasibility, quality, performance, etc. of the solution.
1: Low impact
2: Medium impact
3: High impact
Probability:
Assesses the likelihood of the risk event occuring.
0: No likelihood
0,25: Low likelihood
0,5: Medium Likelihood
0,75: High Likelihood
</t>
  </si>
  <si>
    <t xml:space="preserve">Most SC, limited by the slim SRTI, and all DA feedback from stakeholders can be integrated directly.
</t>
  </si>
  <si>
    <t>Basic public cooperation potential of exchanging knowledge exists, although limited by the slim SRTI content</t>
  </si>
  <si>
    <t>Mostly easy coordination and responsibility structure, due most coordination being done in a single public entity. Some coordination with commercial advanced service creators may be required</t>
  </si>
  <si>
    <t>The level of intelligence in continuity can be implemented by Germany. A simple to advanced functionality is expected.</t>
  </si>
  <si>
    <t>The level of intelligence in continuity depends on the LU approach. It is envisioned to have advanced intelligence in the service creation - also for continuity and lifecycles.</t>
  </si>
  <si>
    <t>The level of intelligence in continuity depends on the EU-wide approach. A limited to simple solution can be expected.</t>
  </si>
  <si>
    <t>The level of intelligence in continuity enabled by the commercial provider can be enforced by Germany. An advanced solution can be expected.</t>
  </si>
  <si>
    <t>The level of intelligence in continuity is implemented by Germany. In the Slim SRTI approach only limited functionality is to be expected.</t>
  </si>
  <si>
    <t>The level of intelligence in continuity is implemented by Germany. In the Advanced SRTI approach an advanced functionality is to be expected.</t>
  </si>
  <si>
    <t>0: No integration interfaces are provided
1: API for DATEX II v3 is provided
2: API for older DATEX II versions is also provided
3: API can be adapted to the needs of the stakeholder</t>
  </si>
  <si>
    <t>0: No non-SRTI events can be delivered
1: Non-SRTI events can theoretically be delivered but are not implemented
2: Simple and few non-SRTI events are delivered
3: Extensive non-SRTI events are delivered</t>
  </si>
  <si>
    <t>Currently it is not expected that non-SRTI events will be delivered. The extension to non-SRTI event feeds is in the hands of Germany and might be possible in the future.</t>
  </si>
  <si>
    <t>Currently it is not expected that non-SRTI events will be delivered. The extension to non-SRTI event feeds is in the hands of the cooperation partner.</t>
  </si>
  <si>
    <t>Currently it is not expected that non-SRTI events will be delivered by the LU service creation. The envisioned solution should be able to produce such a feed.</t>
  </si>
  <si>
    <t>In a Slim SRTI approach it cannot be expected that Germany will provider non-SRTI data.</t>
  </si>
  <si>
    <t>In an Advanced SRTI approach also non-SRTI feeds are possible.</t>
  </si>
  <si>
    <t>Scoring schema</t>
  </si>
  <si>
    <t>Implementation not in budget</t>
  </si>
  <si>
    <t>This aspect considers the risks that the available / necessary budget might not cover the extent of the solution, also due to variances in cost, so that the solution cannot be developed as intended or even might have to be stopped during the implementation or operation.</t>
  </si>
  <si>
    <t>Uncertain utilization of PoC / vision</t>
  </si>
  <si>
    <t>This aspect considers the risk that L3 information created by a public entity within the ecosystem will not be made available as open data for public use. This depends mainly on the final version of the MoU-extension agreement.</t>
  </si>
  <si>
    <t>0: No near-time capability
1: Near-time capability with pull-service
2: Near-time capability with push-service
3: Real-time capability</t>
  </si>
  <si>
    <t>Intelligence in harmonization in German hands. In the advanced SRTI approach an intelligent harmonization is to be expected.</t>
  </si>
  <si>
    <t>Intelligence in harmonization in German hands. Simple to advanced harmonization algorithms are to be expected.</t>
  </si>
  <si>
    <t>Intelligence in Service Creation in German hands. A simple service creation solution potentially utilizing external sources is to be expected.</t>
  </si>
  <si>
    <t>0: No standardized formats are used
1: All L3 data is made available in DATEX II
2: All L2 and L3 data is made available in the newest versions of Sensoris and DATEX II
3: Data formats are fully compatible among common standards</t>
  </si>
  <si>
    <t>The level of intelligence in continuity depends on the solution of the commercial provider. An more advanced solution can be expected as the provider has an interest in usability of their own feed.</t>
  </si>
  <si>
    <t>Moderate overall expertise at cooperation partners expected, due to first time handling of raw vehicle data. Moderate value of expertise gained for Germany, due to insights into processing chain</t>
  </si>
  <si>
    <t>Short to medium time-to-market, as lacking service creation capabilities only have to be developed in a basic version for Germany</t>
  </si>
  <si>
    <t>The EU are expected to have a moderate learning curve in data processing and several functional improvements are expected over time, limited by the size of the organization</t>
  </si>
  <si>
    <t>In the "Early Adopter - Low Cost" scenario, Germany is looking for a satisfying and valuable solution that is slim rather than advanced, has good value for money and fulfils most of the use cases of the stakeholders, but is limited in the most advanced ones. The limited, basic functionality allows for a near-time implementation.</t>
  </si>
  <si>
    <t>In the "Early Adaptor - High Quality" scenario, Germany wants to catch up technologically and analytically with the pioneers (other EU member states as well as commercial providers). For that, Germany is willing to invest money, drive innovation and support the creation of an ecosystem. The significant input of resources is expected to allow the project to finish in a timely manner.</t>
  </si>
  <si>
    <t>Distribute 30 points. Mind 1. Max. 7</t>
  </si>
  <si>
    <t>Error reporting, logging and process monitoring can be established along the data processing chain. In the cooperation model, sharing of results might be good.</t>
  </si>
  <si>
    <t>Error reporting, logging and process monitoring can be established along the data processing chain. In the EU solution, sharing of results might be sufficient.</t>
  </si>
  <si>
    <t>Error reporting, logging and process monitoring can be established and agreed in the LU-DE cooperation in order to meet requirements.</t>
  </si>
  <si>
    <t>Error reporting, logging and process monitoring can be established and agreed in the EU solution in order to meet requirements.</t>
  </si>
  <si>
    <t>Error reporting, logging and process monitoring can be established, but might be of less focus for that solution.</t>
  </si>
  <si>
    <t>Error reporting, logging and process monitoring can be established, but might be not in full focus for that solution.</t>
  </si>
  <si>
    <t>0: Data can not be filtered
1: Few filtering is possible, e.g. filtering on SRTI types is possible
2: Integrated functionality for weighing and prioritizing SRTI types is provided
3: Full functionality for adapting parameters and sensitivities for classification algorithms of different use cases</t>
  </si>
  <si>
    <t xml:space="preserve">0: No data storage available
1: Less storage is available, some parts needs to be realized by receiving members
2: Most of the data storage requirements are fulfilled
3: Centralized data storage for required time periods
</t>
  </si>
  <si>
    <t>0: One or zero data sources used in service creation
1: Multiple data sources used in service creation
2: Multiple OEM data sources together with a few non-OEM data source used in service creation
3: Very good usage of available data in service creation</t>
  </si>
  <si>
    <t>0: Trace information is not available to data users
1: Only a few trace information is available to data users
2: Traces are available in the data and can be used in the user processes 
3: Full trace is available in the broadcasted data; Full transparency of data processing</t>
  </si>
  <si>
    <t>0: Tool stack is not up-to-date
1: Tool stack is running on established and ok components
2: Tool stack is relatively modern / "State-of-the-art"
3: Tool stack is "future-proved" and makes use of the latest developments</t>
  </si>
  <si>
    <t>0: The system solution may only be used as a PoC
1: Vehicle data access point for SRTI
2: Vehicle data platform for public and private services in SRTI domains, good data access points
3: Full vehicle data platform architecture for public &amp; private services in non-SRTI domains</t>
  </si>
  <si>
    <t>0: No additional use cases can be integrated
1: Limited use case development on own premise
2: Use cases can develop as extensions if requested by stakeholders
3: Modular data process chain allows replacement and extension of existing modules</t>
  </si>
  <si>
    <t>0: No disruption management and reporting available
1: Critical disruptions are reported to data users
2: All disruptions are reported to data users
3: Real-time monitoring processes are established, all disruptions gets reported to end user detail</t>
  </si>
  <si>
    <t>0: No support available
1: Limited support in developing and implementing changes, in general, no support in German or needs additional agreement
2: Extended support in developing and implementing changes, support in German in limited
3: Full integration and phone support for data users, also in German language</t>
  </si>
  <si>
    <t>0: No data security measures available
1: Legal requirement of data security measures fulfilled
2: German requirements of data security measures fulfilled
3: Additional, customizable data security measures</t>
  </si>
  <si>
    <t>Germany is expected to have a steep overall learning curve and only some functional improvements are possible over time, due to the limited responsibility in service creation</t>
  </si>
  <si>
    <t>0: No data quality checks available
1: Some QA, one QA entity
2: Advanced QA, multiple independent QA entities
3: Expert QA, multiple independent QA entities</t>
  </si>
  <si>
    <t>Within the EU, multiple partners will do independent QA.
The level of data quality is dependent on the EU solution</t>
  </si>
  <si>
    <t>At the commercial provider, expert QA due to data fusion expertise is expected, but no other independent QA is expected and detailed insights are likely not available</t>
  </si>
  <si>
    <t>At the commercial provider, expert QA due to service creation expertise is expected, but no other independent QA is expected and detailed insights are likely not available. The level of data quality is mostly dependent on the proprietary data aggregation</t>
  </si>
  <si>
    <t>At the commercial provider, expert QA due to overall expertise is expected, but no other independent QA is expected and detailed insights are likely not available</t>
  </si>
  <si>
    <t>The level of data quality is only dependent on the proprietary data processing, with advanced QA expected in Germany</t>
  </si>
  <si>
    <t>Difficult coordination and responsibility structure, due to interfacing with private company</t>
  </si>
  <si>
    <t>0: Complete monopoly by single player; Complete dependency on other player
1: Significant risk of monopolization of one or multiple roles; Strong dependency on other players
2: Little risk of monopolization; Small dependency on other players
3: Little risk of monopolization; Free market ecosystem for services</t>
  </si>
  <si>
    <t>Overall low dependency, but minimal inclusion in overall ecosystem. No ecosystem for commercial business cases possible</t>
  </si>
  <si>
    <t>0: SRTI is not available free of charge to all end users
1: L2 data cannot be accessed by all partners
2: Within the ecosystem, every player has access to each others data
3: The produced SRTI enters the public domain to become open data</t>
  </si>
  <si>
    <t>In service creation, innovation must be encouraged due to lack of natural competition, although centralized data aggregation may offer low entry barrier for other countries' solutions</t>
  </si>
  <si>
    <t>In service creation, innovation must be encouraged due to lack of natural competition, while in data aggregation private sector competition may provide innovation, although few incentives exist</t>
  </si>
  <si>
    <t>In service creation, private sector competition may provide innovation, although few incentives exist, while in data aggregation innovation must be encouraged due to lack of natural competition</t>
  </si>
  <si>
    <t>Lack of natural competition between solution options due to centralized approach</t>
  </si>
  <si>
    <t>Overall innovation must be encouraged due to lack of natural competition, while limited by slim SRTI</t>
  </si>
  <si>
    <t>In service creation, low costs are expected, due to slim SRTI development. 
In data aggregation, high costs are expected, due to in-house development</t>
  </si>
  <si>
    <t>Overall very high costs are expected, due to in-house development of advanced solution</t>
  </si>
  <si>
    <t>Overall moderate costs are expected, due to low maintenance in-house infrastructure operation</t>
  </si>
  <si>
    <t>Overall moderate costs are expected, due to low maintenance in-house service operation</t>
  </si>
  <si>
    <t>Overall low costs are expected, since few enhancements are expected</t>
  </si>
  <si>
    <t>Overall low onboarding costs are expected, because no additional stakeholders are expected to join</t>
  </si>
  <si>
    <t>In service creation, the income potential depends on sources of funding that must be explored.
In data aggregation, there is a moderate synergy potential, due to cost sharing</t>
  </si>
  <si>
    <t>In service creation, the income potential depends on sources of funding that must be explored.
In data aggregation, there is a high synergy potential, due to cost sharing in all areas</t>
  </si>
  <si>
    <t>In service creation, the income potential depends on sources of funding that must be explored.
In data aggregation, there is a no synergy or income potential for Germany as the user</t>
  </si>
  <si>
    <t>Little apparent profit or synergy potentials for Germany as the user</t>
  </si>
  <si>
    <t>Overall moderate to high  synergy potential due to cost sharing between many partners and all-in-one solution</t>
  </si>
  <si>
    <t>Overall some synergy potential due to all-in-one solution. Possibly increased funding potential, due to German stakeholders having full control over development.</t>
  </si>
  <si>
    <t>Overall high synergy  potential due to all-in-one advanced solution. Possibly increased funding potential, due to German stakeholders having full control over development.</t>
  </si>
  <si>
    <t>The service creation is in German hands so that basic SRTI messages can be implemented. It is currently expected that simpler SRTI categories (e.g. temporary slippery road, unprotected accident area, reduced visibility, exceptional weather condition) can be implemented based on the provided vehicle-data.</t>
  </si>
  <si>
    <t>The service creation is in German hands so that basic SRTI messages can be implemented. It is currently expected that simpler SRTI categories (e.g. temporary slippery road, unprotected accident area, reduced visibility, exceptional weather condition) can be implemented based on the provided vehicle-data. Sub-types not be included.</t>
  </si>
  <si>
    <t>The service creation is in German hands so that basic SRTI messages can be implemented. It is currently expected that simpler SRTI categories (e.g. temporary slippery road, unprotected accident area, reduced visibility, exceptional weather condition) can be implemented based on the provided vehicle-data. Sub-types might not be included.</t>
  </si>
  <si>
    <t>The service creation is in German hands, but the creation of SRTI data also depends on provided OEM data. It is currently expected that only a few SRTI categories (e.g. temporary slippery road, unprotected accident area, reduced visibility, exceptional weather condition) can be implemented based on vehicle-data. Sub-types might not be included.</t>
  </si>
  <si>
    <t>The service creation is in the hands of the cooperation partner, but it can be expected that basic SRTI messages (e.g. temporary slippery road, unprotected accident area, reduced visibility, exceptional weather condition) will be implemented. Sub-types might not be included.</t>
  </si>
  <si>
    <t>The creation of SRTI event categories is in the hands of the commercial provider, but it can be expected that basic SRTI messages (e.g. temporary slippery road, unprotected accident area, reduced visibility, exceptional weather condition) will be provided. The experience of processing mobility-related data can help commercial providers to address as many categories as possible.</t>
  </si>
  <si>
    <t>The creation of SRTI event categories is in the hands of the LU as cooperation partner, but it can be expected that basic SRTI messages (e.g. temporary slippery road, unprotected accident area, reduced visibility, exceptional weather condition) will be implemented. Sub-types might not be included.</t>
  </si>
  <si>
    <t>The creation of SRTI event categories depends on the EU-wide approach, but it can be expected that basic SRTI messages (e.g. temporary slippery road, unprotected accident area, reduced visibility, exceptional weather condition) will be implemented. Sub-types might not be included.</t>
  </si>
  <si>
    <t>The creation of SRTI event categories is enabled by the commercial provider, but it can be expected that basic SRTI messages (e.g. temporary slippery road, unprotected accident area, reduced visibility, exceptional weather condition) will be implemented. Sub-types might not be included. The experience of processing mobility-related data can help commercial providers to address as many categories as possible.</t>
  </si>
  <si>
    <t>The Advanced SRTI approach focuses on rich SRTI creation and should include  non-OEM sources as well as fused SRTI messages.</t>
  </si>
  <si>
    <t>0: Only simple SRTI (e.g. accident) are created directly from L2
1: Limited advanced SRTI messages such as wrong way driver or unmanaged blockage of a road are created
2: Limited advanced SRTI messages and end-of-queues are created
3: All SRTI categories can be provided</t>
  </si>
  <si>
    <t>Intelligence in Service Creation in German hands. Only limited implementation of advanced SRTI messages is to be expected based on the available data and approach.</t>
  </si>
  <si>
    <t>Intelligence in Service Creation is in the hands of the cooperation partner. Only limited implementation of advanced SRTI messages is to be expected based on the available data and approach.</t>
  </si>
  <si>
    <t>Intelligence in Service Creation is in the hands of the commercial provider. It is not expected that advanced SRTI messages will be implemented.</t>
  </si>
  <si>
    <t>Basic SRTI Categories</t>
  </si>
  <si>
    <t>Intellligent SRTI Categories</t>
  </si>
  <si>
    <t>In the "Future" scenario, Germany is looking for a future-proof solution that is built on a platform with a scalable, future-proven IT stack that enables current as well as future use cases. In that scenario, the value-add and innovation of the solution is more important than the cost side or production support. Because the expertise and infrastructure will have to be built from scratch, the time horizon is longer.</t>
  </si>
  <si>
    <t>In the "Follower" scenario, Germany wants to follow the other EU member states and adapt proven solutions to the Germany case. This scenario is more cost-sensitive and less innovative. Basic traffic information within a stable environment are more important than advanced information in an innovative framework. Because functionalities have to be developed and proven valuable by other players, this scenario takes place on a longer time scale.</t>
  </si>
  <si>
    <t>As the contracting entity, Germany has some control over individual customizations not present in the off-the-shelf product.</t>
  </si>
  <si>
    <t>Overall low-medium cooperation complexity due to private contracting, but necessary alignments.</t>
  </si>
  <si>
    <t>Limited risk as there have been no to limited PoC specific developments.</t>
  </si>
  <si>
    <t>OEM integration depends on LU-approach and the cooperation and cannot be enforced by Germany. Extensive OEM integration can be expected.</t>
  </si>
  <si>
    <t>It is possible that resources and capabilities will not be available in an EU-wide approach.</t>
  </si>
  <si>
    <t>Low risk for insufficient funding for the solution envisioned by LU.</t>
  </si>
  <si>
    <t>Limited risk that advanced SRTI solution as envision cannot be implemented by Germany.</t>
  </si>
  <si>
    <t>Intelligence in Service Creation depends on the EU-wide approach. Only limited implementation of advanced SRTI messages is to be expected based on the available data and approach.</t>
  </si>
  <si>
    <t>Intelligence in Service Creation is enabled by the commercial provider. A more advanced solution can be expected due to the experience of the provider.</t>
  </si>
  <si>
    <t>What is the level of intelligence?
Are SRTI categories that go beyond simple SRTI categories made available, e.g. short term road works or end-of-queues?</t>
  </si>
  <si>
    <t>Total Risk Points sqrt(sum(squqrs(product))))</t>
  </si>
  <si>
    <t>L3 data produced becomes available in DTF ecosystem (Final agreement on data rights in MoU-extension pending)</t>
  </si>
  <si>
    <t>Integration of new use cases only depends on the outsourcing service's creation role. This might give contractual limitations of the number and maintenance of the use case implementation. However, even complex use cases are possible as long as they can be contractually agreed upon.</t>
  </si>
  <si>
    <t>The level of information is in the hands of the commercial provider. It is not expected that non-OEM sources will be included to increase information level, because the commercial provider most likely does not have an incentive to extend the information level of SRTI beyond its free of charge offering.</t>
  </si>
  <si>
    <t>The integration of additional sources for service creation depends on the EU-wide approach. It is unlikely for extensive non-vehicle sources to be considered due to the complexity.</t>
  </si>
  <si>
    <t>Intelligent SRTI Categories</t>
  </si>
  <si>
    <t>The commercial provider is responsible for the L3 data feed. Due to existing commercial products for non-SRTI events, it is not expected, that non-SRTI events will be included in the data stream.</t>
  </si>
  <si>
    <t>Currently it is not expected that non-SRTI events will be delivered in an EU-wide approach due to the specifics of the delegated regulation 886/2013.</t>
  </si>
  <si>
    <t>The commercial provider is responsible for the L3 data feed. Due to existing commercial products for non-SRTI events, it is possible that non-SRTI events can be included in the data stream.</t>
  </si>
  <si>
    <t>Event lifecycles are enabled by the commercial provider, but can be enforced by Germany. Sophisticated lifecycle functionality can be expected.</t>
  </si>
  <si>
    <t>It can be expected that standardized formats (SENSORIS, DATEX II) will be used in the processing and will adhere to the newest specification. Additional formats could be implemented by Germany.</t>
  </si>
  <si>
    <t>It can be expected that standardized formats (SENSORIS, DATEX II) will be used in the processing and will adhere to the newest specification.</t>
  </si>
  <si>
    <t>It can be expected that standardized formats (SENSORIS, DATEX II) will be used in the processing and will adhere to the newest specification. Additional formats could be implemented by the commercial provider if requested.</t>
  </si>
  <si>
    <t>The integration of TIC systems depends largely on the data standardization. A backward compatibility for older DATEX II can be implemented by Germany, including additional integration support.</t>
  </si>
  <si>
    <t>The integration of TIC systems depends largely on the data standardization. A backward compatibility for older DATEX II might be enforceable by Germany, but depends on the cooperation partner.</t>
  </si>
  <si>
    <t>The integration of TIC systems depends largely on the data standardization. A backward compatibility for older DATEX II depends on the commercial provider and might not be available.</t>
  </si>
  <si>
    <t>The integration of TIC systems depends largely on the data standardization. A backward compatibility for older DATEX II might be enforceable by Germany, but depends on LU as cooperation partner.</t>
  </si>
  <si>
    <t>The integration of TIC systems depends largely on the data standardization. A backward compatibility for older DATEX II depends on the EU-wide approach.</t>
  </si>
  <si>
    <t>The integration of TIC systems depends largely on the data standardization. A backward compatibility for older DATEX II can be enforced by Germany and could be implemented by the commercial provider. Also additional integration support is possible.</t>
  </si>
  <si>
    <t>The integration of TIC systems depends largely on the data standardization. A backward compatibility for older DATEX II can be implemented by Germany. Additional integration support is only possible in limited capacity.</t>
  </si>
  <si>
    <t>The integration of TIC systems depends largely on the data standardization. A backward compatibility for older DATEX II can be implemented by Germany.</t>
  </si>
  <si>
    <t>The level of intelligence in continuity depends on the cooperation partner. Limited functionality might be enforceable by Germany and can be expected in the solution.</t>
  </si>
  <si>
    <t xml:space="preserve">Data storage needs to be agreed and arranged with the provider. Might be considered as a customization of the commercial solution. </t>
  </si>
  <si>
    <t>0: No additional data sources can be integrated
1: New data sources have to be connected individually by each stakeholder
2: New data sources can be connected but require some effort
3: New data sources can be easily and fast connected, every onboarding step is standardized and well-defined</t>
  </si>
  <si>
    <t xml:space="preserve">Error reporting, logging and process monitoring can be established along the data processing chain. The commercial provider might have good monitoring processes in place, but might not be willing to share all results. </t>
  </si>
  <si>
    <t>Error reporting, logging and process monitoring can be established and agreed with the commercial provider in order to meet requirements.</t>
  </si>
  <si>
    <t>In data aggregation, large dependency on partner solution exists. No ecosystem for commercial business cases possible</t>
  </si>
  <si>
    <t>In data aggregation, large dependency on centralized EU solution exists with some risk of monopolization. No ecosystem for commercial business cases possible</t>
  </si>
  <si>
    <t>In data aggregation, large dependencies and network effects towards a CP monopoly exist. No ecosystem for commercial business cases possible</t>
  </si>
  <si>
    <t>In service creation, large dependency on partner solution exists. No ecosystem for commercial business cases possible</t>
  </si>
  <si>
    <t>In service creation, large dependencies and network effects towards a CP monopoly exist. No ecosystem for commercial business cases possible</t>
  </si>
  <si>
    <t>Overall, large dependency on partner solution exists. No ecosystem for commercial business cases possible</t>
  </si>
  <si>
    <t>Overall large dependency on centralized EU solution exists with some risk of monopolization. No ecosystem for commercial business cases possible</t>
  </si>
  <si>
    <t>Overall large dependencies and network effects towards a CP monopoly exist. No ecosystem for commercial business cases possible</t>
  </si>
  <si>
    <t>0: No innovation possible
1: Lack of competition minimizes innovation
2: Competition between solutions promotes innovation
3: Full free market incentives maximize innovation capabilities</t>
  </si>
  <si>
    <t xml:space="preserve">How extensive are simple SRTI categories made available in the NAP?
Will SRTI messages be based on sub-categories or only on categories? </t>
  </si>
  <si>
    <t>0: No SRTI messages can be created
1: Limited SRTI messages can be created (e.g. only accident / broken down vehicle)
2: Most simpler SRTI messages (e.g.  unprotected accident area, exceptional weather conditions, slippery road, reduced visibility) can be created
3: Most simpler SRTI messages including sub-types can be created</t>
  </si>
  <si>
    <t>This aspect considers the risk that one player becomes the only provider of a specific role (or roles) within the data processing chain, as well as the transparency and development / innovation risk that are associated with it.</t>
  </si>
  <si>
    <t>It is unlikely that Germany becomes the only data access provider and limited risk that the commercial provider will be the only service creator.</t>
  </si>
  <si>
    <t>Risk that required resources and capabilities will not be available mostly applies to Germany in the Service Creation, but might also be true for the cooperation partner.</t>
  </si>
  <si>
    <t>Risk that required resources and capabilities will not be available only applies to Germany in the Service Creation.</t>
  </si>
  <si>
    <t>Risk that required resources and capabilities will not be available only applies to Germany for data access.</t>
  </si>
  <si>
    <t>Risk that required resources and capabilities will not be available applies to both Germany and Luxembourg.</t>
  </si>
  <si>
    <t>There is risk that Germany is not able to build up the necessary resources and capabilities, even though less likely in a slim-approach.</t>
  </si>
  <si>
    <t>High dependency on EU-wide solution, but less likelihood of discontinuation of service.</t>
  </si>
  <si>
    <t>High risk that commercial provider discontinues services.</t>
  </si>
  <si>
    <t>Due to limited resources and capabilities it might be possible that Luxembourg will opt for a simpler solution in production.</t>
  </si>
  <si>
    <t>Datex II version compatibility is enabled by the commercial provider, but can be enforced by Germany.</t>
  </si>
  <si>
    <t>Limited risk due to harmonization of data by commercial provider. Service Creation and the created value therein is fully in German hands. A general value-add through OEM data is to be expected.</t>
  </si>
  <si>
    <t>Both data access and service creation as well as the created value therein is fully in German hands. A general value-add through OEM data is to be expected.</t>
  </si>
  <si>
    <t>Both data access and service creation as well as the created value therein is fully in German hands. A general value-add through OEM data is to be expected, especially when applying an Advanced SRTI approach.</t>
  </si>
  <si>
    <t>Connection of additional non-OEM data sources is in control of the cooperation. Multiple OEMS (those of interest for Germany) are expected to be connected.</t>
  </si>
  <si>
    <t>Connection of OEM data sources is in control of Germany. Incentive for commercial provider to provide non-vehicle data in service creation role is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</si>
</sst>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0"/>
      <color theme="1"/>
      <name val="Arial"/>
      <family val="2"/>
      <scheme val="minor"/>
    </font>
    <font>
      <sz val="11"/>
      <color rgb="FF3F3F76"/>
      <name val="Arial"/>
      <family val="2"/>
      <scheme val="minor"/>
    </font>
    <font>
      <b/>
      <sz val="11"/>
      <color rgb="FF3F3F3F"/>
      <name val="Arial"/>
      <family val="2"/>
      <scheme val="minor"/>
    </font>
    <font>
      <b/>
      <sz val="10"/>
      <color theme="1"/>
      <name val="Arial"/>
      <family val="2"/>
      <scheme val="minor"/>
    </font>
    <font>
      <b/>
      <sz val="11"/>
      <color theme="1"/>
      <name val="Arial"/>
      <family val="2"/>
      <scheme val="minor"/>
    </font>
    <font>
      <b/>
      <sz val="12"/>
      <color theme="1"/>
      <name val="Arial"/>
      <family val="2"/>
      <scheme val="minor"/>
    </font>
    <font>
      <b/>
      <sz val="14"/>
      <color theme="1"/>
      <name val="Arial"/>
      <family val="2"/>
      <scheme val="minor"/>
    </font>
    <font>
      <sz val="10"/>
      <color theme="0"/>
      <name val="Arial"/>
      <family val="2"/>
      <scheme val="minor"/>
    </font>
    <font>
      <i/>
      <sz val="10"/>
      <color theme="0"/>
      <name val="Arial"/>
      <family val="2"/>
      <scheme val="minor"/>
    </font>
    <font>
      <b/>
      <sz val="20"/>
      <color theme="0"/>
      <name val="Arial"/>
      <family val="2"/>
      <scheme val="minor"/>
    </font>
    <font>
      <b/>
      <sz val="10"/>
      <color theme="0"/>
      <name val="Arial"/>
      <family val="2"/>
      <scheme val="minor"/>
    </font>
    <font>
      <b/>
      <sz val="14"/>
      <color theme="0"/>
      <name val="Arial"/>
      <family val="2"/>
      <scheme val="minor"/>
    </font>
    <font>
      <sz val="14"/>
      <color theme="0"/>
      <name val="Arial"/>
      <family val="2"/>
      <scheme val="minor"/>
    </font>
    <font>
      <sz val="14"/>
      <color theme="1"/>
      <name val="Arial"/>
      <family val="2"/>
      <scheme val="minor"/>
    </font>
    <font>
      <b/>
      <i/>
      <sz val="12"/>
      <color theme="1"/>
      <name val="Arial"/>
      <family val="2"/>
      <scheme val="minor"/>
    </font>
    <font>
      <b/>
      <sz val="16"/>
      <color theme="1"/>
      <name val="Arial"/>
      <family val="2"/>
      <scheme val="minor"/>
    </font>
    <font>
      <sz val="16"/>
      <color theme="0"/>
      <name val="Arial"/>
      <family val="2"/>
      <scheme val="minor"/>
    </font>
    <font>
      <sz val="12"/>
      <color theme="0"/>
      <name val="Arial"/>
      <family val="2"/>
      <scheme val="minor"/>
    </font>
    <font>
      <sz val="9"/>
      <color theme="1"/>
      <name val="Arial"/>
      <family val="2"/>
      <scheme val="minor"/>
    </font>
    <font>
      <sz val="10"/>
      <color theme="1"/>
      <name val="Arial"/>
      <family val="2"/>
      <scheme val="minor"/>
    </font>
    <font>
      <b/>
      <i/>
      <sz val="18"/>
      <color theme="1"/>
      <name val="Arial"/>
      <family val="2"/>
      <scheme val="minor"/>
    </font>
    <font>
      <b/>
      <i/>
      <sz val="18"/>
      <color theme="0"/>
      <name val="Arial"/>
      <family val="2"/>
      <scheme val="minor"/>
    </font>
    <font>
      <sz val="18"/>
      <color theme="0"/>
      <name val="Arial"/>
      <family val="2"/>
      <scheme val="minor"/>
    </font>
    <font>
      <b/>
      <sz val="18"/>
      <color theme="1"/>
      <name val="Arial"/>
      <family val="2"/>
      <scheme val="minor"/>
    </font>
    <font>
      <sz val="18"/>
      <color theme="1"/>
      <name val="Arial"/>
      <family val="2"/>
      <scheme val="minor"/>
    </font>
    <font>
      <sz val="10"/>
      <color theme="0" tint="-0.249977111117893"/>
      <name val="Arial"/>
      <family val="2"/>
      <scheme val="minor"/>
    </font>
    <font>
      <sz val="10"/>
      <color theme="9" tint="-0.249977111117893"/>
      <name val="Arial"/>
      <family val="2"/>
      <scheme val="minor"/>
    </font>
    <font>
      <b/>
      <sz val="12"/>
      <color theme="9" tint="-0.249977111117893"/>
      <name val="Arial"/>
      <family val="2"/>
      <scheme val="minor"/>
    </font>
    <font>
      <b/>
      <sz val="18"/>
      <color theme="0"/>
      <name val="Arial"/>
      <family val="2"/>
      <scheme val="minor"/>
    </font>
    <font>
      <b/>
      <sz val="12"/>
      <color theme="5"/>
      <name val="Arial"/>
      <family val="2"/>
      <scheme val="minor"/>
    </font>
    <font>
      <b/>
      <sz val="10"/>
      <color theme="5"/>
      <name val="Arial"/>
      <family val="2"/>
      <scheme val="minor"/>
    </font>
    <font>
      <b/>
      <sz val="11"/>
      <color theme="9"/>
      <name val="Arial"/>
      <family val="2"/>
      <scheme val="minor"/>
    </font>
    <font>
      <sz val="12"/>
      <color theme="1"/>
      <name val="Arial"/>
      <family val="2"/>
      <scheme val="minor"/>
    </font>
    <font>
      <sz val="10"/>
      <color theme="3"/>
      <name val="Arial"/>
      <family val="2"/>
      <scheme val="minor"/>
    </font>
    <font>
      <b/>
      <sz val="10"/>
      <color theme="3"/>
      <name val="Arial"/>
      <family val="2"/>
      <scheme val="minor"/>
    </font>
    <font>
      <i/>
      <sz val="10"/>
      <color theme="3"/>
      <name val="Arial"/>
      <family val="2"/>
      <scheme val="minor"/>
    </font>
    <font>
      <i/>
      <sz val="10"/>
      <color theme="1"/>
      <name val="Arial"/>
      <family val="2"/>
      <scheme val="minor"/>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9.9978637043366805E-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2" tint="0.59999389629810485"/>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4" tint="0.59999389629810485"/>
        <bgColor indexed="64"/>
      </patternFill>
    </fill>
    <fill>
      <patternFill patternType="solid">
        <fgColor theme="5"/>
        <bgColor indexed="64"/>
      </patternFill>
    </fill>
    <fill>
      <patternFill patternType="solid">
        <fgColor theme="3" tint="0.89999084444715716"/>
        <bgColor indexed="64"/>
      </patternFill>
    </fill>
    <fill>
      <patternFill patternType="solid">
        <fgColor theme="7"/>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79998168889431442"/>
        <bgColor indexed="64"/>
      </patternFill>
    </fill>
  </fills>
  <borders count="7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9"/>
      </left>
      <right style="thin">
        <color theme="9"/>
      </right>
      <top style="thin">
        <color theme="9"/>
      </top>
      <bottom style="thin">
        <color theme="9"/>
      </bottom>
      <diagonal/>
    </border>
    <border>
      <left/>
      <right/>
      <top/>
      <bottom style="thin">
        <color theme="9"/>
      </bottom>
      <diagonal/>
    </border>
    <border>
      <left/>
      <right style="thin">
        <color theme="9"/>
      </right>
      <top style="thin">
        <color theme="9"/>
      </top>
      <bottom style="thin">
        <color theme="9"/>
      </bottom>
      <diagonal/>
    </border>
    <border>
      <left/>
      <right/>
      <top style="thin">
        <color theme="9"/>
      </top>
      <bottom style="thin">
        <color theme="9"/>
      </bottom>
      <diagonal/>
    </border>
    <border>
      <left/>
      <right/>
      <top style="thin">
        <color theme="9"/>
      </top>
      <bottom/>
      <diagonal/>
    </border>
    <border>
      <left style="medium">
        <color indexed="64"/>
      </left>
      <right/>
      <top style="medium">
        <color indexed="64"/>
      </top>
      <bottom/>
      <diagonal/>
    </border>
    <border>
      <left/>
      <right/>
      <top style="medium">
        <color indexed="64"/>
      </top>
      <bottom style="thin">
        <color theme="9"/>
      </bottom>
      <diagonal/>
    </border>
    <border>
      <left style="medium">
        <color indexed="64"/>
      </left>
      <right/>
      <top/>
      <bottom/>
      <diagonal/>
    </border>
    <border>
      <left style="medium">
        <color indexed="64"/>
      </left>
      <right/>
      <top/>
      <bottom style="medium">
        <color indexed="64"/>
      </bottom>
      <diagonal/>
    </border>
    <border>
      <left/>
      <right/>
      <top style="thin">
        <color theme="9"/>
      </top>
      <bottom style="medium">
        <color indexed="64"/>
      </bottom>
      <diagonal/>
    </border>
    <border>
      <left/>
      <right/>
      <top/>
      <bottom style="medium">
        <color indexed="64"/>
      </bottom>
      <diagonal/>
    </border>
    <border>
      <left/>
      <right/>
      <top style="medium">
        <color indexed="64"/>
      </top>
      <bottom/>
      <diagonal/>
    </border>
    <border>
      <left/>
      <right/>
      <top style="thin">
        <color theme="4"/>
      </top>
      <bottom style="thin">
        <color theme="4"/>
      </bottom>
      <diagonal/>
    </border>
    <border>
      <left/>
      <right style="thick">
        <color theme="1"/>
      </right>
      <top/>
      <bottom/>
      <diagonal/>
    </border>
    <border>
      <left style="thin">
        <color theme="9"/>
      </left>
      <right style="thick">
        <color theme="1"/>
      </right>
      <top style="thin">
        <color theme="9"/>
      </top>
      <bottom style="thin">
        <color theme="9"/>
      </bottom>
      <diagonal/>
    </border>
    <border>
      <left/>
      <right style="thick">
        <color theme="1"/>
      </right>
      <top style="medium">
        <color indexed="64"/>
      </top>
      <bottom style="thin">
        <color theme="9"/>
      </bottom>
      <diagonal/>
    </border>
    <border>
      <left/>
      <right style="thick">
        <color theme="1"/>
      </right>
      <top style="thin">
        <color theme="9"/>
      </top>
      <bottom style="thin">
        <color theme="9"/>
      </bottom>
      <diagonal/>
    </border>
    <border>
      <left/>
      <right style="thick">
        <color theme="1"/>
      </right>
      <top style="thin">
        <color theme="9"/>
      </top>
      <bottom style="medium">
        <color indexed="64"/>
      </bottom>
      <diagonal/>
    </border>
    <border>
      <left/>
      <right style="thick">
        <color theme="1"/>
      </right>
      <top/>
      <bottom style="thin">
        <color theme="9"/>
      </bottom>
      <diagonal/>
    </border>
    <border>
      <left/>
      <right style="thick">
        <color theme="1"/>
      </right>
      <top/>
      <bottom style="medium">
        <color indexed="64"/>
      </bottom>
      <diagonal/>
    </border>
    <border>
      <left style="thick">
        <color theme="1"/>
      </left>
      <right/>
      <top/>
      <bottom/>
      <diagonal/>
    </border>
    <border>
      <left style="thin">
        <color theme="4"/>
      </left>
      <right style="thick">
        <color theme="3"/>
      </right>
      <top style="thin">
        <color theme="4"/>
      </top>
      <bottom style="thin">
        <color theme="4"/>
      </bottom>
      <diagonal/>
    </border>
    <border>
      <left/>
      <right style="thick">
        <color theme="3"/>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theme="4"/>
      </left>
      <right/>
      <top/>
      <bottom style="thin">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4"/>
      </left>
      <right/>
      <top style="thin">
        <color theme="4"/>
      </top>
      <bottom/>
      <diagonal/>
    </border>
    <border>
      <left/>
      <right/>
      <top style="thin">
        <color theme="4"/>
      </top>
      <bottom/>
      <diagonal/>
    </border>
    <border>
      <left/>
      <right style="thick">
        <color theme="3"/>
      </right>
      <top style="thin">
        <color theme="4"/>
      </top>
      <bottom/>
      <diagonal/>
    </border>
    <border>
      <left/>
      <right/>
      <top/>
      <bottom style="thin">
        <color theme="4"/>
      </bottom>
      <diagonal/>
    </border>
    <border>
      <left/>
      <right style="thick">
        <color theme="3"/>
      </right>
      <top/>
      <bottom style="thin">
        <color theme="4"/>
      </bottom>
      <diagonal/>
    </border>
    <border>
      <left style="thick">
        <color theme="3"/>
      </left>
      <right/>
      <top style="thin">
        <color theme="4"/>
      </top>
      <bottom/>
      <diagonal/>
    </border>
    <border>
      <left style="thick">
        <color theme="3"/>
      </left>
      <right/>
      <top/>
      <bottom style="thin">
        <color theme="4"/>
      </bottom>
      <diagonal/>
    </border>
    <border>
      <left style="thick">
        <color theme="1"/>
      </left>
      <right/>
      <top style="thin">
        <color theme="4"/>
      </top>
      <bottom style="thin">
        <color theme="4"/>
      </bottom>
      <diagonal/>
    </border>
    <border>
      <left/>
      <right style="thin">
        <color theme="4"/>
      </right>
      <top style="thin">
        <color theme="4"/>
      </top>
      <bottom style="thin">
        <color theme="4"/>
      </bottom>
      <diagonal/>
    </border>
    <border>
      <left style="thick">
        <color theme="3"/>
      </left>
      <right/>
      <top style="thin">
        <color theme="4"/>
      </top>
      <bottom style="thin">
        <color theme="4"/>
      </bottom>
      <diagonal/>
    </border>
    <border>
      <left/>
      <right style="thick">
        <color theme="1"/>
      </right>
      <top style="thin">
        <color theme="9"/>
      </top>
      <bottom/>
      <diagonal/>
    </border>
    <border>
      <left/>
      <right style="thin">
        <color theme="4"/>
      </right>
      <top/>
      <bottom/>
      <diagonal/>
    </border>
    <border>
      <left/>
      <right style="medium">
        <color indexed="64"/>
      </right>
      <top style="medium">
        <color indexed="64"/>
      </top>
      <bottom style="thin">
        <color theme="9"/>
      </bottom>
      <diagonal/>
    </border>
    <border>
      <left/>
      <right style="medium">
        <color indexed="64"/>
      </right>
      <top style="thin">
        <color theme="9"/>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theme="9"/>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theme="9"/>
      </bottom>
      <diagonal/>
    </border>
    <border>
      <left style="medium">
        <color indexed="64"/>
      </left>
      <right style="medium">
        <color indexed="64"/>
      </right>
      <top style="medium">
        <color indexed="64"/>
      </top>
      <bottom/>
      <diagonal/>
    </border>
    <border>
      <left style="thick">
        <color theme="1"/>
      </left>
      <right/>
      <top style="thin">
        <color theme="4"/>
      </top>
      <bottom/>
      <diagonal/>
    </border>
    <border>
      <left/>
      <right style="thin">
        <color theme="4"/>
      </right>
      <top style="thin">
        <color theme="4"/>
      </top>
      <bottom/>
      <diagonal/>
    </border>
    <border>
      <left/>
      <right style="thick">
        <color theme="1"/>
      </right>
      <top style="thin">
        <color theme="4"/>
      </top>
      <bottom/>
      <diagonal/>
    </border>
    <border>
      <left style="medium">
        <color indexed="64"/>
      </left>
      <right style="thick">
        <color theme="1"/>
      </right>
      <top style="thin">
        <color theme="9"/>
      </top>
      <bottom style="thin">
        <color theme="9"/>
      </bottom>
      <diagonal/>
    </border>
    <border>
      <left style="medium">
        <color indexed="64"/>
      </left>
      <right style="thick">
        <color theme="1"/>
      </right>
      <top style="thin">
        <color theme="9"/>
      </top>
      <bottom/>
      <diagonal/>
    </border>
    <border>
      <left style="medium">
        <color indexed="64"/>
      </left>
      <right style="thick">
        <color theme="1"/>
      </right>
      <top style="medium">
        <color auto="1"/>
      </top>
      <bottom style="thin">
        <color theme="9"/>
      </bottom>
      <diagonal/>
    </border>
    <border>
      <left style="medium">
        <color indexed="64"/>
      </left>
      <right style="thick">
        <color theme="1"/>
      </right>
      <top style="thin">
        <color theme="9"/>
      </top>
      <bottom style="medium">
        <color auto="1"/>
      </bottom>
      <diagonal/>
    </border>
  </borders>
  <cellStyleXfs count="4">
    <xf numFmtId="0" fontId="0" fillId="0" borderId="0">
      <alignment vertical="top"/>
    </xf>
    <xf numFmtId="0" fontId="1" fillId="2" borderId="1" applyNumberFormat="0" applyAlignment="0" applyProtection="0"/>
    <xf numFmtId="0" fontId="2" fillId="3" borderId="2" applyNumberFormat="0" applyAlignment="0" applyProtection="0"/>
    <xf numFmtId="9" fontId="19" fillId="0" borderId="0" applyFont="0" applyFill="0" applyBorder="0" applyAlignment="0" applyProtection="0"/>
  </cellStyleXfs>
  <cellXfs count="421">
    <xf numFmtId="0" fontId="0" fillId="0" borderId="0" xfId="0">
      <alignment vertical="top"/>
    </xf>
    <xf numFmtId="0" fontId="7" fillId="4" borderId="0" xfId="0" applyFont="1" applyFill="1">
      <alignment vertical="top"/>
    </xf>
    <xf numFmtId="0" fontId="8" fillId="4" borderId="0" xfId="0" applyFont="1" applyFill="1">
      <alignment vertical="top"/>
    </xf>
    <xf numFmtId="0" fontId="7" fillId="4" borderId="0" xfId="0" applyFont="1" applyFill="1" applyAlignment="1">
      <alignment horizontal="center" vertical="top" wrapText="1"/>
    </xf>
    <xf numFmtId="0" fontId="10" fillId="4" borderId="0" xfId="0" applyFont="1" applyFill="1">
      <alignment vertical="top"/>
    </xf>
    <xf numFmtId="0" fontId="7" fillId="5" borderId="0" xfId="0" applyFont="1" applyFill="1">
      <alignment vertical="top"/>
    </xf>
    <xf numFmtId="0" fontId="8" fillId="5" borderId="0" xfId="0" applyFont="1" applyFill="1">
      <alignment vertical="top"/>
    </xf>
    <xf numFmtId="0" fontId="7" fillId="6" borderId="0" xfId="0" applyFont="1" applyFill="1">
      <alignment vertical="top"/>
    </xf>
    <xf numFmtId="0" fontId="0" fillId="6" borderId="0" xfId="0" applyFill="1">
      <alignment vertical="top"/>
    </xf>
    <xf numFmtId="0" fontId="7" fillId="4" borderId="0" xfId="0" applyFont="1" applyFill="1" applyAlignment="1">
      <alignment horizontal="center" vertical="top"/>
    </xf>
    <xf numFmtId="2" fontId="11" fillId="4" borderId="0" xfId="2" applyNumberFormat="1" applyFont="1" applyFill="1" applyBorder="1" applyAlignment="1">
      <alignment horizontal="center" vertical="center"/>
    </xf>
    <xf numFmtId="0" fontId="4" fillId="6" borderId="0" xfId="1" applyFont="1" applyFill="1" applyBorder="1" applyAlignment="1">
      <alignment horizontal="center" vertical="top"/>
    </xf>
    <xf numFmtId="0" fontId="8" fillId="6" borderId="0" xfId="0" applyFont="1" applyFill="1">
      <alignment vertical="top"/>
    </xf>
    <xf numFmtId="0" fontId="0" fillId="6" borderId="0" xfId="0" applyFill="1" applyAlignment="1">
      <alignment horizontal="center" vertical="top"/>
    </xf>
    <xf numFmtId="0" fontId="7" fillId="4" borderId="0" xfId="0" applyFont="1" applyFill="1" applyAlignment="1">
      <alignment horizontal="left" vertical="top"/>
    </xf>
    <xf numFmtId="0" fontId="5" fillId="6" borderId="0" xfId="0" applyFont="1" applyFill="1">
      <alignment vertical="top"/>
    </xf>
    <xf numFmtId="0" fontId="6" fillId="6" borderId="0" xfId="0" applyFont="1" applyFill="1">
      <alignment vertical="top"/>
    </xf>
    <xf numFmtId="0" fontId="6" fillId="6" borderId="0" xfId="1" applyFont="1" applyFill="1" applyBorder="1" applyAlignment="1">
      <alignment horizontal="center" vertical="top"/>
    </xf>
    <xf numFmtId="0" fontId="12" fillId="4" borderId="0" xfId="0" applyFont="1" applyFill="1">
      <alignment vertical="top"/>
    </xf>
    <xf numFmtId="0" fontId="6" fillId="6" borderId="0" xfId="0" applyFont="1" applyFill="1" applyAlignment="1">
      <alignment horizontal="left" vertical="top"/>
    </xf>
    <xf numFmtId="0" fontId="0" fillId="7" borderId="8" xfId="0" applyFill="1" applyBorder="1" applyAlignment="1">
      <alignment vertical="top" wrapText="1"/>
    </xf>
    <xf numFmtId="0" fontId="6" fillId="8" borderId="9" xfId="0" applyFont="1" applyFill="1" applyBorder="1" applyAlignment="1">
      <alignment vertical="center"/>
    </xf>
    <xf numFmtId="0" fontId="6" fillId="12" borderId="8" xfId="0" applyFont="1" applyFill="1" applyBorder="1" applyAlignment="1">
      <alignment vertical="center" wrapText="1"/>
    </xf>
    <xf numFmtId="0" fontId="16" fillId="6" borderId="0" xfId="0" applyFont="1" applyFill="1" applyAlignment="1">
      <alignment vertical="top" wrapText="1"/>
    </xf>
    <xf numFmtId="0" fontId="15" fillId="6" borderId="0" xfId="0" applyFont="1" applyFill="1" applyAlignment="1">
      <alignment horizontal="center" vertical="center" wrapText="1"/>
    </xf>
    <xf numFmtId="0" fontId="6" fillId="6" borderId="0" xfId="0" applyFont="1" applyFill="1" applyAlignment="1">
      <alignment vertical="center"/>
    </xf>
    <xf numFmtId="0" fontId="0" fillId="6" borderId="0" xfId="0" applyFill="1" applyAlignment="1">
      <alignment vertical="top" wrapText="1"/>
    </xf>
    <xf numFmtId="0" fontId="6" fillId="9" borderId="9" xfId="0" applyFont="1" applyFill="1" applyBorder="1" applyAlignment="1">
      <alignment vertical="center" wrapText="1"/>
    </xf>
    <xf numFmtId="0" fontId="6" fillId="16" borderId="6" xfId="0" applyFont="1" applyFill="1" applyBorder="1" applyAlignment="1">
      <alignment vertical="center" wrapText="1"/>
    </xf>
    <xf numFmtId="0" fontId="6" fillId="16" borderId="8" xfId="0" applyFont="1" applyFill="1" applyBorder="1" applyAlignment="1">
      <alignment vertical="center" wrapText="1"/>
    </xf>
    <xf numFmtId="0" fontId="6" fillId="14" borderId="8" xfId="0" applyFont="1" applyFill="1" applyBorder="1" applyAlignment="1">
      <alignment vertical="top" wrapText="1"/>
    </xf>
    <xf numFmtId="0" fontId="14" fillId="6" borderId="0" xfId="0" applyFont="1" applyFill="1" applyAlignment="1">
      <alignment vertical="center" textRotation="90" wrapText="1"/>
    </xf>
    <xf numFmtId="0" fontId="14" fillId="6" borderId="0" xfId="0" applyFont="1" applyFill="1" applyAlignment="1">
      <alignment horizontal="center" vertical="center" textRotation="90" wrapText="1"/>
    </xf>
    <xf numFmtId="0" fontId="6" fillId="16" borderId="11" xfId="0" applyFont="1" applyFill="1" applyBorder="1" applyAlignment="1">
      <alignment vertical="center" wrapText="1"/>
    </xf>
    <xf numFmtId="0" fontId="6" fillId="16" borderId="14" xfId="0" applyFont="1" applyFill="1" applyBorder="1" applyAlignment="1">
      <alignment vertical="center" wrapText="1"/>
    </xf>
    <xf numFmtId="0" fontId="6" fillId="16" borderId="15" xfId="0" applyFont="1" applyFill="1" applyBorder="1" applyAlignment="1">
      <alignment vertical="center" wrapText="1"/>
    </xf>
    <xf numFmtId="0" fontId="6" fillId="12" borderId="11" xfId="0" applyFont="1" applyFill="1" applyBorder="1" applyAlignment="1">
      <alignment vertical="center" wrapText="1"/>
    </xf>
    <xf numFmtId="0" fontId="0" fillId="7" borderId="11" xfId="0" applyFill="1" applyBorder="1" applyAlignment="1">
      <alignment vertical="top" wrapText="1"/>
    </xf>
    <xf numFmtId="0" fontId="0" fillId="7" borderId="14" xfId="0" applyFill="1" applyBorder="1" applyAlignment="1">
      <alignment vertical="top" wrapText="1"/>
    </xf>
    <xf numFmtId="0" fontId="6" fillId="13" borderId="8" xfId="0" applyFont="1" applyFill="1" applyBorder="1" applyAlignment="1">
      <alignment vertical="top" wrapText="1"/>
    </xf>
    <xf numFmtId="0" fontId="6" fillId="8" borderId="16" xfId="0" applyFont="1" applyFill="1" applyBorder="1" applyAlignment="1">
      <alignment vertical="center"/>
    </xf>
    <xf numFmtId="0" fontId="6" fillId="8" borderId="14" xfId="0" applyFont="1" applyFill="1" applyBorder="1" applyAlignment="1">
      <alignment vertical="center"/>
    </xf>
    <xf numFmtId="0" fontId="6" fillId="9" borderId="16" xfId="0" applyFont="1" applyFill="1" applyBorder="1" applyAlignment="1">
      <alignment vertical="center" wrapText="1"/>
    </xf>
    <xf numFmtId="0" fontId="6" fillId="9" borderId="14" xfId="0" applyFont="1" applyFill="1" applyBorder="1" applyAlignment="1">
      <alignment vertical="center" wrapText="1"/>
    </xf>
    <xf numFmtId="0" fontId="6" fillId="9" borderId="14" xfId="0" applyFont="1" applyFill="1" applyBorder="1" applyAlignment="1">
      <alignment vertical="center"/>
    </xf>
    <xf numFmtId="0" fontId="3" fillId="6" borderId="0" xfId="0" applyFont="1" applyFill="1">
      <alignment vertical="top"/>
    </xf>
    <xf numFmtId="0" fontId="6" fillId="13" borderId="11" xfId="0" applyFont="1" applyFill="1" applyBorder="1" applyAlignment="1">
      <alignment vertical="top" wrapText="1"/>
    </xf>
    <xf numFmtId="0" fontId="6" fillId="13" borderId="14" xfId="0" applyFont="1" applyFill="1" applyBorder="1" applyAlignment="1">
      <alignment vertical="top" wrapText="1"/>
    </xf>
    <xf numFmtId="0" fontId="6" fillId="14" borderId="11" xfId="0" applyFont="1" applyFill="1" applyBorder="1">
      <alignment vertical="top"/>
    </xf>
    <xf numFmtId="0" fontId="6" fillId="14" borderId="14" xfId="0" applyFont="1" applyFill="1" applyBorder="1" applyAlignment="1">
      <alignment vertical="top" wrapText="1"/>
    </xf>
    <xf numFmtId="0" fontId="6" fillId="18" borderId="11" xfId="0" applyFont="1" applyFill="1" applyBorder="1" applyAlignment="1">
      <alignment vertical="center" wrapText="1"/>
    </xf>
    <xf numFmtId="0" fontId="6" fillId="18" borderId="8" xfId="0" applyFont="1" applyFill="1" applyBorder="1" applyAlignment="1">
      <alignment vertical="center" wrapText="1"/>
    </xf>
    <xf numFmtId="0" fontId="6" fillId="18" borderId="14" xfId="0" applyFont="1" applyFill="1" applyBorder="1" applyAlignment="1">
      <alignment vertical="center" wrapText="1"/>
    </xf>
    <xf numFmtId="0" fontId="0" fillId="7" borderId="6" xfId="0" applyFill="1" applyBorder="1" applyAlignment="1">
      <alignment vertical="top" wrapText="1"/>
    </xf>
    <xf numFmtId="0" fontId="0" fillId="7" borderId="15" xfId="0" applyFill="1" applyBorder="1" applyAlignment="1">
      <alignment vertical="top" wrapText="1"/>
    </xf>
    <xf numFmtId="0" fontId="9" fillId="4" borderId="0" xfId="0" applyFont="1" applyFill="1" applyAlignment="1">
      <alignment horizontal="left" vertical="top"/>
    </xf>
    <xf numFmtId="0" fontId="17" fillId="4" borderId="0" xfId="0" applyFont="1" applyFill="1">
      <alignment vertical="top"/>
    </xf>
    <xf numFmtId="0" fontId="7" fillId="4" borderId="0" xfId="0" applyFont="1" applyFill="1" applyAlignment="1">
      <alignment vertical="center"/>
    </xf>
    <xf numFmtId="0" fontId="17" fillId="4" borderId="0" xfId="0" applyFont="1" applyFill="1" applyAlignment="1">
      <alignment horizontal="center" vertical="center"/>
    </xf>
    <xf numFmtId="0" fontId="7" fillId="4" borderId="18" xfId="0" applyFont="1" applyFill="1" applyBorder="1" applyAlignment="1">
      <alignment horizontal="center" vertical="top"/>
    </xf>
    <xf numFmtId="0" fontId="6" fillId="6" borderId="18" xfId="0" applyFont="1" applyFill="1" applyBorder="1" applyAlignment="1">
      <alignment horizontal="left" vertical="top"/>
    </xf>
    <xf numFmtId="0" fontId="9" fillId="4" borderId="18" xfId="0" applyFont="1" applyFill="1" applyBorder="1">
      <alignment vertical="top"/>
    </xf>
    <xf numFmtId="0" fontId="7" fillId="4" borderId="18" xfId="0" applyFont="1" applyFill="1" applyBorder="1">
      <alignment vertical="top"/>
    </xf>
    <xf numFmtId="0" fontId="7" fillId="6" borderId="18" xfId="0" applyFont="1" applyFill="1" applyBorder="1">
      <alignment vertical="top"/>
    </xf>
    <xf numFmtId="0" fontId="6" fillId="6" borderId="18" xfId="0" applyFont="1" applyFill="1" applyBorder="1">
      <alignment vertical="top"/>
    </xf>
    <xf numFmtId="0" fontId="0" fillId="6" borderId="18" xfId="0" applyFill="1" applyBorder="1">
      <alignment vertical="top"/>
    </xf>
    <xf numFmtId="0" fontId="0" fillId="7" borderId="20" xfId="0" applyFill="1" applyBorder="1" applyAlignment="1">
      <alignment vertical="top" wrapText="1"/>
    </xf>
    <xf numFmtId="0" fontId="0" fillId="7" borderId="21" xfId="0" applyFill="1" applyBorder="1" applyAlignment="1">
      <alignment vertical="top" wrapText="1"/>
    </xf>
    <xf numFmtId="0" fontId="0" fillId="7" borderId="22" xfId="0" applyFill="1" applyBorder="1" applyAlignment="1">
      <alignment vertical="top" wrapText="1"/>
    </xf>
    <xf numFmtId="0" fontId="0" fillId="7" borderId="23" xfId="0" applyFill="1" applyBorder="1" applyAlignment="1">
      <alignment vertical="top" wrapText="1"/>
    </xf>
    <xf numFmtId="0" fontId="0" fillId="7" borderId="24" xfId="0" applyFill="1" applyBorder="1" applyAlignment="1">
      <alignment vertical="top" wrapText="1"/>
    </xf>
    <xf numFmtId="0" fontId="0" fillId="6" borderId="18" xfId="0" applyFill="1" applyBorder="1" applyAlignment="1">
      <alignment vertical="top" wrapText="1"/>
    </xf>
    <xf numFmtId="0" fontId="5" fillId="19" borderId="26" xfId="0" applyFont="1" applyFill="1" applyBorder="1" applyAlignment="1">
      <alignment horizontal="center" vertical="center" wrapText="1"/>
    </xf>
    <xf numFmtId="0" fontId="5" fillId="20" borderId="3" xfId="0" applyFont="1" applyFill="1" applyBorder="1" applyAlignment="1">
      <alignment horizontal="center" vertical="center"/>
    </xf>
    <xf numFmtId="0" fontId="5" fillId="22" borderId="3" xfId="0" applyFont="1" applyFill="1" applyBorder="1" applyAlignment="1">
      <alignment horizontal="center" vertical="center"/>
    </xf>
    <xf numFmtId="0" fontId="5" fillId="8" borderId="17" xfId="0" applyFont="1" applyFill="1" applyBorder="1" applyAlignment="1">
      <alignment horizontal="center" vertical="center"/>
    </xf>
    <xf numFmtId="0" fontId="5" fillId="23" borderId="4" xfId="0" applyFont="1" applyFill="1" applyBorder="1" applyAlignment="1">
      <alignment horizontal="center" vertical="center"/>
    </xf>
    <xf numFmtId="164" fontId="6" fillId="12" borderId="38" xfId="0" applyNumberFormat="1" applyFont="1" applyFill="1" applyBorder="1" applyAlignment="1">
      <alignment horizontal="right" vertical="center" wrapText="1"/>
    </xf>
    <xf numFmtId="164" fontId="6" fillId="11" borderId="39" xfId="0" applyNumberFormat="1" applyFont="1" applyFill="1" applyBorder="1" applyAlignment="1">
      <alignment horizontal="right" vertical="center" wrapText="1"/>
    </xf>
    <xf numFmtId="164" fontId="6" fillId="18" borderId="39" xfId="0" applyNumberFormat="1" applyFont="1" applyFill="1" applyBorder="1" applyAlignment="1">
      <alignment horizontal="right" vertical="center" wrapText="1"/>
    </xf>
    <xf numFmtId="164" fontId="6" fillId="16" borderId="39" xfId="0" applyNumberFormat="1" applyFont="1" applyFill="1" applyBorder="1" applyAlignment="1">
      <alignment horizontal="right" vertical="center" wrapText="1"/>
    </xf>
    <xf numFmtId="164" fontId="6" fillId="8" borderId="39" xfId="0" applyNumberFormat="1" applyFont="1" applyFill="1" applyBorder="1" applyAlignment="1">
      <alignment horizontal="right" vertical="center"/>
    </xf>
    <xf numFmtId="164" fontId="6" fillId="9" borderId="39" xfId="0" applyNumberFormat="1" applyFont="1" applyFill="1" applyBorder="1" applyAlignment="1">
      <alignment horizontal="right" vertical="center" wrapText="1"/>
    </xf>
    <xf numFmtId="164" fontId="6" fillId="13" borderId="39" xfId="0" applyNumberFormat="1" applyFont="1" applyFill="1" applyBorder="1" applyAlignment="1">
      <alignment horizontal="right" vertical="top" wrapText="1"/>
    </xf>
    <xf numFmtId="164" fontId="6" fillId="14" borderId="40" xfId="0" applyNumberFormat="1" applyFont="1" applyFill="1" applyBorder="1" applyAlignment="1">
      <alignment horizontal="right" vertical="top"/>
    </xf>
    <xf numFmtId="0" fontId="7" fillId="4" borderId="0" xfId="0" applyFont="1" applyFill="1" applyAlignment="1">
      <alignment horizontal="right" vertical="top"/>
    </xf>
    <xf numFmtId="0" fontId="11" fillId="4" borderId="0" xfId="0" applyFont="1" applyFill="1" applyAlignment="1">
      <alignment horizontal="right" vertical="top"/>
    </xf>
    <xf numFmtId="164" fontId="6" fillId="12" borderId="43" xfId="0" applyNumberFormat="1" applyFont="1" applyFill="1" applyBorder="1" applyAlignment="1">
      <alignment horizontal="right" vertical="center"/>
    </xf>
    <xf numFmtId="164" fontId="6" fillId="11" borderId="43" xfId="0" applyNumberFormat="1" applyFont="1" applyFill="1" applyBorder="1" applyAlignment="1">
      <alignment horizontal="right" vertical="center"/>
    </xf>
    <xf numFmtId="164" fontId="6" fillId="18" borderId="43" xfId="0" applyNumberFormat="1" applyFont="1" applyFill="1" applyBorder="1" applyAlignment="1">
      <alignment horizontal="right" vertical="center"/>
    </xf>
    <xf numFmtId="164" fontId="6" fillId="16" borderId="43" xfId="0" applyNumberFormat="1" applyFont="1" applyFill="1" applyBorder="1" applyAlignment="1">
      <alignment horizontal="right" vertical="center"/>
    </xf>
    <xf numFmtId="164" fontId="6" fillId="8" borderId="43" xfId="0" applyNumberFormat="1" applyFont="1" applyFill="1" applyBorder="1" applyAlignment="1">
      <alignment horizontal="right" vertical="center"/>
    </xf>
    <xf numFmtId="164" fontId="6" fillId="9" borderId="43" xfId="0" applyNumberFormat="1" applyFont="1" applyFill="1" applyBorder="1" applyAlignment="1">
      <alignment horizontal="right" vertical="center"/>
    </xf>
    <xf numFmtId="164" fontId="6" fillId="13" borderId="43" xfId="0" applyNumberFormat="1" applyFont="1" applyFill="1" applyBorder="1" applyAlignment="1">
      <alignment horizontal="right" vertical="top"/>
    </xf>
    <xf numFmtId="164" fontId="6" fillId="14" borderId="44" xfId="0" applyNumberFormat="1" applyFont="1" applyFill="1" applyBorder="1" applyAlignment="1">
      <alignment horizontal="right" vertical="top"/>
    </xf>
    <xf numFmtId="0" fontId="11" fillId="5" borderId="0" xfId="0" applyFont="1" applyFill="1">
      <alignment vertical="top"/>
    </xf>
    <xf numFmtId="0" fontId="22" fillId="4" borderId="0" xfId="0" applyFont="1" applyFill="1">
      <alignment vertical="top"/>
    </xf>
    <xf numFmtId="0" fontId="22" fillId="6" borderId="0" xfId="0" applyFont="1" applyFill="1">
      <alignment vertical="top"/>
    </xf>
    <xf numFmtId="0" fontId="23" fillId="6" borderId="0" xfId="0" applyFont="1" applyFill="1">
      <alignment vertical="top"/>
    </xf>
    <xf numFmtId="0" fontId="24" fillId="6" borderId="0" xfId="0" applyFont="1" applyFill="1">
      <alignment vertical="top"/>
    </xf>
    <xf numFmtId="0" fontId="20" fillId="6" borderId="0" xfId="0" applyFont="1" applyFill="1" applyAlignment="1">
      <alignment horizontal="center" vertical="center" textRotation="90" wrapText="1"/>
    </xf>
    <xf numFmtId="0" fontId="20" fillId="6" borderId="0" xfId="0" applyFont="1" applyFill="1">
      <alignment vertical="top"/>
    </xf>
    <xf numFmtId="0" fontId="20" fillId="6" borderId="0" xfId="0" applyFont="1" applyFill="1" applyAlignment="1">
      <alignment vertical="center" textRotation="90" wrapText="1"/>
    </xf>
    <xf numFmtId="0" fontId="7" fillId="5" borderId="0" xfId="0" applyFont="1" applyFill="1" applyAlignment="1">
      <alignment vertical="center"/>
    </xf>
    <xf numFmtId="0" fontId="7" fillId="4" borderId="0" xfId="0" applyFont="1" applyFill="1" applyAlignment="1">
      <alignment horizontal="center" vertical="center"/>
    </xf>
    <xf numFmtId="0" fontId="7" fillId="6" borderId="0" xfId="0" applyFont="1" applyFill="1" applyAlignment="1">
      <alignment horizontal="center" vertical="center"/>
    </xf>
    <xf numFmtId="0" fontId="0" fillId="6" borderId="0" xfId="0" applyFill="1" applyAlignment="1">
      <alignment horizontal="center" vertical="center"/>
    </xf>
    <xf numFmtId="0" fontId="9" fillId="4" borderId="0" xfId="0" applyFont="1" applyFill="1" applyAlignment="1">
      <alignment horizontal="left" vertical="center"/>
    </xf>
    <xf numFmtId="0" fontId="7" fillId="4" borderId="18" xfId="0" applyFont="1" applyFill="1" applyBorder="1" applyAlignment="1">
      <alignment horizontal="center" vertical="center"/>
    </xf>
    <xf numFmtId="0" fontId="7" fillId="6" borderId="18" xfId="0" applyFont="1" applyFill="1" applyBorder="1" applyAlignment="1">
      <alignment horizontal="center" vertical="center"/>
    </xf>
    <xf numFmtId="0" fontId="0" fillId="6" borderId="18" xfId="0" applyFill="1" applyBorder="1" applyAlignment="1">
      <alignment horizontal="center" vertical="center"/>
    </xf>
    <xf numFmtId="0" fontId="5" fillId="20" borderId="4" xfId="0" applyFont="1" applyFill="1" applyBorder="1" applyAlignment="1">
      <alignment horizontal="center" vertical="center"/>
    </xf>
    <xf numFmtId="0" fontId="5" fillId="22" borderId="3" xfId="0" applyFont="1" applyFill="1" applyBorder="1" applyAlignment="1">
      <alignment horizontal="center" vertical="center" wrapText="1"/>
    </xf>
    <xf numFmtId="0" fontId="25" fillId="6" borderId="0" xfId="0" applyFont="1" applyFill="1" applyAlignment="1">
      <alignment horizontal="center" vertical="top"/>
    </xf>
    <xf numFmtId="1" fontId="7" fillId="4" borderId="0" xfId="0" applyNumberFormat="1" applyFont="1" applyFill="1">
      <alignment vertical="top"/>
    </xf>
    <xf numFmtId="1" fontId="7" fillId="5" borderId="0" xfId="0" applyNumberFormat="1" applyFont="1" applyFill="1">
      <alignment vertical="top"/>
    </xf>
    <xf numFmtId="1" fontId="7" fillId="6" borderId="0" xfId="0" applyNumberFormat="1" applyFont="1" applyFill="1">
      <alignment vertical="top"/>
    </xf>
    <xf numFmtId="1" fontId="25" fillId="6" borderId="0" xfId="0" applyNumberFormat="1" applyFont="1" applyFill="1" applyAlignment="1">
      <alignment horizontal="center" vertical="top"/>
    </xf>
    <xf numFmtId="10" fontId="8" fillId="4" borderId="0" xfId="3" applyNumberFormat="1" applyFont="1" applyFill="1" applyAlignment="1">
      <alignment vertical="top"/>
    </xf>
    <xf numFmtId="10" fontId="8" fillId="5" borderId="0" xfId="3" applyNumberFormat="1" applyFont="1" applyFill="1" applyAlignment="1">
      <alignment vertical="top"/>
    </xf>
    <xf numFmtId="10" fontId="11" fillId="4" borderId="0" xfId="3" applyNumberFormat="1" applyFont="1" applyFill="1" applyAlignment="1">
      <alignment horizontal="right" vertical="top"/>
    </xf>
    <xf numFmtId="10" fontId="11" fillId="4" borderId="0" xfId="3" applyNumberFormat="1" applyFont="1" applyFill="1" applyAlignment="1">
      <alignment horizontal="right" vertical="center"/>
    </xf>
    <xf numFmtId="10" fontId="7" fillId="4" borderId="0" xfId="3" applyNumberFormat="1" applyFont="1" applyFill="1" applyAlignment="1">
      <alignment horizontal="right" vertical="top"/>
    </xf>
    <xf numFmtId="10" fontId="7" fillId="4" borderId="0" xfId="3" applyNumberFormat="1" applyFont="1" applyFill="1" applyAlignment="1">
      <alignment horizontal="left" vertical="top"/>
    </xf>
    <xf numFmtId="10" fontId="8" fillId="6" borderId="0" xfId="3" applyNumberFormat="1" applyFont="1" applyFill="1" applyAlignment="1">
      <alignment vertical="top"/>
    </xf>
    <xf numFmtId="10" fontId="6" fillId="6" borderId="0" xfId="3" applyNumberFormat="1" applyFont="1" applyFill="1" applyAlignment="1">
      <alignment horizontal="center" vertical="top"/>
    </xf>
    <xf numFmtId="10" fontId="4" fillId="6" borderId="0" xfId="3" applyNumberFormat="1" applyFont="1" applyFill="1" applyAlignment="1">
      <alignment horizontal="center" vertical="top"/>
    </xf>
    <xf numFmtId="0" fontId="4" fillId="6" borderId="41" xfId="1" applyFont="1" applyFill="1" applyBorder="1" applyAlignment="1">
      <alignment horizontal="center" vertical="top"/>
    </xf>
    <xf numFmtId="0" fontId="4" fillId="6" borderId="42" xfId="1" applyFont="1" applyFill="1" applyBorder="1" applyAlignment="1">
      <alignment horizontal="center" vertical="top"/>
    </xf>
    <xf numFmtId="10" fontId="7" fillId="4" borderId="0" xfId="3" applyNumberFormat="1" applyFont="1" applyFill="1" applyAlignment="1">
      <alignment vertical="top"/>
    </xf>
    <xf numFmtId="10" fontId="7" fillId="5" borderId="0" xfId="3" applyNumberFormat="1" applyFont="1" applyFill="1" applyAlignment="1">
      <alignment vertical="top"/>
    </xf>
    <xf numFmtId="10" fontId="7" fillId="6" borderId="0" xfId="3" applyNumberFormat="1" applyFont="1" applyFill="1" applyAlignment="1">
      <alignment vertical="top"/>
    </xf>
    <xf numFmtId="10" fontId="25" fillId="6" borderId="0" xfId="3" applyNumberFormat="1" applyFont="1" applyFill="1" applyAlignment="1">
      <alignment horizontal="center" vertical="top"/>
    </xf>
    <xf numFmtId="0" fontId="0" fillId="22" borderId="5" xfId="0" applyFill="1" applyBorder="1" applyAlignment="1" applyProtection="1">
      <alignment horizontal="center" vertical="center"/>
      <protection locked="0"/>
    </xf>
    <xf numFmtId="0" fontId="0" fillId="20" borderId="5"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0" fillId="21" borderId="5"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5" fillId="6" borderId="0" xfId="1" applyFont="1" applyFill="1" applyBorder="1" applyAlignment="1" applyProtection="1">
      <alignment horizontal="center" vertical="top"/>
      <protection locked="0"/>
    </xf>
    <xf numFmtId="0" fontId="13" fillId="12" borderId="0" xfId="0" applyFont="1" applyFill="1" applyProtection="1">
      <alignment vertical="top"/>
      <protection locked="0"/>
    </xf>
    <xf numFmtId="0" fontId="26" fillId="4" borderId="0" xfId="0" applyFont="1" applyFill="1">
      <alignment vertical="top"/>
    </xf>
    <xf numFmtId="164" fontId="5" fillId="12" borderId="30" xfId="0" applyNumberFormat="1" applyFont="1" applyFill="1" applyBorder="1" applyAlignment="1">
      <alignment horizontal="center" vertical="center" wrapText="1"/>
    </xf>
    <xf numFmtId="164" fontId="5" fillId="12" borderId="31" xfId="0" applyNumberFormat="1" applyFont="1" applyFill="1" applyBorder="1" applyAlignment="1">
      <alignment horizontal="center" vertical="center" wrapText="1"/>
    </xf>
    <xf numFmtId="164" fontId="5" fillId="12" borderId="32" xfId="0" applyNumberFormat="1" applyFont="1" applyFill="1" applyBorder="1" applyAlignment="1">
      <alignment horizontal="center" vertical="center" wrapText="1"/>
    </xf>
    <xf numFmtId="164" fontId="5" fillId="11" borderId="33" xfId="0" applyNumberFormat="1" applyFont="1" applyFill="1" applyBorder="1" applyAlignment="1">
      <alignment horizontal="center" vertical="center" wrapText="1"/>
    </xf>
    <xf numFmtId="164" fontId="5" fillId="11" borderId="28" xfId="0" applyNumberFormat="1" applyFont="1" applyFill="1" applyBorder="1" applyAlignment="1">
      <alignment horizontal="center" vertical="center" wrapText="1"/>
    </xf>
    <xf numFmtId="164" fontId="5" fillId="11" borderId="34" xfId="0" applyNumberFormat="1" applyFont="1" applyFill="1" applyBorder="1" applyAlignment="1">
      <alignment horizontal="center" vertical="center" wrapText="1"/>
    </xf>
    <xf numFmtId="164" fontId="5" fillId="18" borderId="33" xfId="0" applyNumberFormat="1" applyFont="1" applyFill="1" applyBorder="1" applyAlignment="1">
      <alignment horizontal="center" vertical="center" wrapText="1"/>
    </xf>
    <xf numFmtId="164" fontId="5" fillId="18" borderId="28" xfId="0" applyNumberFormat="1" applyFont="1" applyFill="1" applyBorder="1" applyAlignment="1">
      <alignment horizontal="center" vertical="center" wrapText="1"/>
    </xf>
    <xf numFmtId="164" fontId="5" fillId="18" borderId="34" xfId="0" applyNumberFormat="1" applyFont="1" applyFill="1" applyBorder="1" applyAlignment="1">
      <alignment horizontal="center" vertical="center" wrapText="1"/>
    </xf>
    <xf numFmtId="164" fontId="5" fillId="16" borderId="33" xfId="0" applyNumberFormat="1" applyFont="1" applyFill="1" applyBorder="1" applyAlignment="1">
      <alignment horizontal="center" vertical="center" wrapText="1"/>
    </xf>
    <xf numFmtId="164" fontId="5" fillId="16" borderId="28" xfId="0" applyNumberFormat="1" applyFont="1" applyFill="1" applyBorder="1" applyAlignment="1">
      <alignment horizontal="center" vertical="center" wrapText="1"/>
    </xf>
    <xf numFmtId="164" fontId="5" fillId="16" borderId="34" xfId="0" applyNumberFormat="1" applyFont="1" applyFill="1" applyBorder="1" applyAlignment="1">
      <alignment horizontal="center" vertical="center" wrapText="1"/>
    </xf>
    <xf numFmtId="164" fontId="5" fillId="8" borderId="33" xfId="0" applyNumberFormat="1" applyFont="1" applyFill="1" applyBorder="1" applyAlignment="1">
      <alignment horizontal="center" vertical="center"/>
    </xf>
    <xf numFmtId="164" fontId="5" fillId="8" borderId="28" xfId="0" applyNumberFormat="1" applyFont="1" applyFill="1" applyBorder="1" applyAlignment="1">
      <alignment horizontal="center" vertical="center"/>
    </xf>
    <xf numFmtId="164" fontId="5" fillId="8" borderId="34" xfId="0" applyNumberFormat="1" applyFont="1" applyFill="1" applyBorder="1" applyAlignment="1">
      <alignment horizontal="center" vertical="center"/>
    </xf>
    <xf numFmtId="164" fontId="5" fillId="9" borderId="33" xfId="0" applyNumberFormat="1" applyFont="1" applyFill="1" applyBorder="1" applyAlignment="1">
      <alignment horizontal="center" vertical="center" wrapText="1"/>
    </xf>
    <xf numFmtId="164" fontId="5" fillId="9" borderId="28" xfId="0" applyNumberFormat="1" applyFont="1" applyFill="1" applyBorder="1" applyAlignment="1">
      <alignment horizontal="center" vertical="center" wrapText="1"/>
    </xf>
    <xf numFmtId="164" fontId="5" fillId="9" borderId="34" xfId="0" applyNumberFormat="1" applyFont="1" applyFill="1" applyBorder="1" applyAlignment="1">
      <alignment horizontal="center" vertical="center" wrapText="1"/>
    </xf>
    <xf numFmtId="164" fontId="5" fillId="13" borderId="33" xfId="0" applyNumberFormat="1" applyFont="1" applyFill="1" applyBorder="1" applyAlignment="1">
      <alignment horizontal="center" vertical="top" wrapText="1"/>
    </xf>
    <xf numFmtId="164" fontId="5" fillId="13" borderId="28" xfId="0" applyNumberFormat="1" applyFont="1" applyFill="1" applyBorder="1" applyAlignment="1">
      <alignment horizontal="center" vertical="top" wrapText="1"/>
    </xf>
    <xf numFmtId="164" fontId="5" fillId="13" borderId="34" xfId="0" applyNumberFormat="1" applyFont="1" applyFill="1" applyBorder="1" applyAlignment="1">
      <alignment horizontal="center" vertical="top" wrapText="1"/>
    </xf>
    <xf numFmtId="164" fontId="5" fillId="14" borderId="35" xfId="0" applyNumberFormat="1" applyFont="1" applyFill="1" applyBorder="1" applyAlignment="1">
      <alignment horizontal="center" vertical="top"/>
    </xf>
    <xf numFmtId="164" fontId="5" fillId="14" borderId="36" xfId="0" applyNumberFormat="1" applyFont="1" applyFill="1" applyBorder="1" applyAlignment="1">
      <alignment horizontal="center" vertical="top"/>
    </xf>
    <xf numFmtId="164" fontId="5" fillId="14" borderId="37" xfId="0" applyNumberFormat="1" applyFont="1" applyFill="1" applyBorder="1" applyAlignment="1">
      <alignment horizontal="center" vertical="top"/>
    </xf>
    <xf numFmtId="10" fontId="5" fillId="12" borderId="43" xfId="3" applyNumberFormat="1" applyFont="1" applyFill="1" applyBorder="1" applyAlignment="1">
      <alignment horizontal="center" vertical="center"/>
    </xf>
    <xf numFmtId="10" fontId="5" fillId="11" borderId="43" xfId="3" applyNumberFormat="1" applyFont="1" applyFill="1" applyBorder="1" applyAlignment="1">
      <alignment horizontal="center" vertical="center"/>
    </xf>
    <xf numFmtId="10" fontId="5" fillId="18" borderId="43" xfId="3" applyNumberFormat="1" applyFont="1" applyFill="1" applyBorder="1" applyAlignment="1">
      <alignment horizontal="center" vertical="center"/>
    </xf>
    <xf numFmtId="10" fontId="5" fillId="16" borderId="43" xfId="3" applyNumberFormat="1" applyFont="1" applyFill="1" applyBorder="1" applyAlignment="1">
      <alignment horizontal="center" vertical="center"/>
    </xf>
    <xf numFmtId="10" fontId="5" fillId="8" borderId="43" xfId="3" applyNumberFormat="1" applyFont="1" applyFill="1" applyBorder="1" applyAlignment="1">
      <alignment horizontal="center" vertical="center"/>
    </xf>
    <xf numFmtId="10" fontId="5" fillId="9" borderId="43" xfId="3" applyNumberFormat="1" applyFont="1" applyFill="1" applyBorder="1" applyAlignment="1">
      <alignment horizontal="center" vertical="center"/>
    </xf>
    <xf numFmtId="10" fontId="5" fillId="13" borderId="43" xfId="3" applyNumberFormat="1" applyFont="1" applyFill="1" applyBorder="1" applyAlignment="1">
      <alignment horizontal="center" vertical="top"/>
    </xf>
    <xf numFmtId="10" fontId="5" fillId="14" borderId="44" xfId="3" applyNumberFormat="1" applyFont="1" applyFill="1" applyBorder="1" applyAlignment="1">
      <alignment horizontal="center" vertical="top"/>
    </xf>
    <xf numFmtId="10" fontId="27" fillId="12" borderId="31" xfId="3" applyNumberFormat="1" applyFont="1" applyFill="1" applyBorder="1" applyAlignment="1">
      <alignment horizontal="center" vertical="center" wrapText="1"/>
    </xf>
    <xf numFmtId="9" fontId="27" fillId="12" borderId="31" xfId="3" applyFont="1" applyFill="1" applyBorder="1" applyAlignment="1">
      <alignment horizontal="center" vertical="center" wrapText="1"/>
    </xf>
    <xf numFmtId="10" fontId="27" fillId="11" borderId="28" xfId="3" applyNumberFormat="1" applyFont="1" applyFill="1" applyBorder="1" applyAlignment="1">
      <alignment horizontal="center" vertical="center" wrapText="1"/>
    </xf>
    <xf numFmtId="9" fontId="27" fillId="11" borderId="28" xfId="3" applyFont="1" applyFill="1" applyBorder="1" applyAlignment="1">
      <alignment horizontal="center" vertical="center" wrapText="1"/>
    </xf>
    <xf numFmtId="10" fontId="27" fillId="18" borderId="28" xfId="3" applyNumberFormat="1" applyFont="1" applyFill="1" applyBorder="1" applyAlignment="1">
      <alignment horizontal="center" vertical="center" wrapText="1"/>
    </xf>
    <xf numFmtId="9" fontId="27" fillId="18" borderId="28" xfId="3" applyFont="1" applyFill="1" applyBorder="1" applyAlignment="1">
      <alignment horizontal="center" vertical="center" wrapText="1"/>
    </xf>
    <xf numFmtId="10" fontId="27" fillId="16" borderId="28" xfId="3" applyNumberFormat="1" applyFont="1" applyFill="1" applyBorder="1" applyAlignment="1">
      <alignment horizontal="center" vertical="center" wrapText="1"/>
    </xf>
    <xf numFmtId="9" fontId="27" fillId="16" borderId="28" xfId="3" applyFont="1" applyFill="1" applyBorder="1" applyAlignment="1">
      <alignment horizontal="center" vertical="center" wrapText="1"/>
    </xf>
    <xf numFmtId="10" fontId="27" fillId="8" borderId="28" xfId="3" applyNumberFormat="1" applyFont="1" applyFill="1" applyBorder="1" applyAlignment="1">
      <alignment horizontal="center" vertical="center"/>
    </xf>
    <xf numFmtId="9" fontId="27" fillId="8" borderId="28" xfId="3" applyFont="1" applyFill="1" applyBorder="1" applyAlignment="1">
      <alignment horizontal="center" vertical="center"/>
    </xf>
    <xf numFmtId="10" fontId="27" fillId="9" borderId="28" xfId="3" applyNumberFormat="1" applyFont="1" applyFill="1" applyBorder="1" applyAlignment="1">
      <alignment horizontal="center" vertical="center" wrapText="1"/>
    </xf>
    <xf numFmtId="9" fontId="27" fillId="9" borderId="28" xfId="3" applyFont="1" applyFill="1" applyBorder="1" applyAlignment="1">
      <alignment horizontal="center" vertical="center" wrapText="1"/>
    </xf>
    <xf numFmtId="10" fontId="27" fillId="13" borderId="28" xfId="3" applyNumberFormat="1" applyFont="1" applyFill="1" applyBorder="1" applyAlignment="1">
      <alignment horizontal="center" vertical="top" wrapText="1"/>
    </xf>
    <xf numFmtId="9" fontId="27" fillId="13" borderId="28" xfId="3" applyFont="1" applyFill="1" applyBorder="1" applyAlignment="1">
      <alignment horizontal="center" vertical="top" wrapText="1"/>
    </xf>
    <xf numFmtId="10" fontId="27" fillId="14" borderId="36" xfId="3" applyNumberFormat="1" applyFont="1" applyFill="1" applyBorder="1" applyAlignment="1">
      <alignment horizontal="center" vertical="top"/>
    </xf>
    <xf numFmtId="9" fontId="27" fillId="14" borderId="36" xfId="3" applyFont="1" applyFill="1" applyBorder="1" applyAlignment="1">
      <alignment horizontal="center" vertical="top"/>
    </xf>
    <xf numFmtId="0" fontId="6" fillId="13" borderId="11" xfId="0" applyFont="1" applyFill="1" applyBorder="1" applyAlignment="1">
      <alignment vertical="center" wrapText="1"/>
    </xf>
    <xf numFmtId="0" fontId="6" fillId="13" borderId="8" xfId="0" applyFont="1" applyFill="1" applyBorder="1" applyAlignment="1">
      <alignment vertical="center" wrapText="1"/>
    </xf>
    <xf numFmtId="0" fontId="6" fillId="14" borderId="11" xfId="0" applyFont="1" applyFill="1" applyBorder="1" applyAlignment="1">
      <alignment vertical="center"/>
    </xf>
    <xf numFmtId="0" fontId="6" fillId="14" borderId="8" xfId="0" applyFont="1" applyFill="1" applyBorder="1" applyAlignment="1">
      <alignment vertical="center" wrapText="1"/>
    </xf>
    <xf numFmtId="0" fontId="6" fillId="14" borderId="14" xfId="0" applyFont="1" applyFill="1" applyBorder="1" applyAlignment="1">
      <alignment vertical="center" wrapText="1"/>
    </xf>
    <xf numFmtId="0" fontId="6" fillId="12" borderId="9" xfId="0" applyFont="1" applyFill="1" applyBorder="1" applyAlignment="1">
      <alignment vertical="center" wrapText="1"/>
    </xf>
    <xf numFmtId="0" fontId="0" fillId="7" borderId="9" xfId="0" applyFill="1" applyBorder="1" applyAlignment="1">
      <alignment vertical="top" wrapText="1"/>
    </xf>
    <xf numFmtId="0" fontId="0" fillId="7" borderId="55" xfId="0" applyFill="1" applyBorder="1" applyAlignment="1">
      <alignment vertical="top" wrapText="1"/>
    </xf>
    <xf numFmtId="10" fontId="11" fillId="4" borderId="0" xfId="3" applyNumberFormat="1" applyFont="1" applyFill="1" applyAlignment="1">
      <alignment horizontal="center" vertical="center"/>
    </xf>
    <xf numFmtId="0" fontId="6" fillId="11" borderId="15" xfId="0" applyFont="1" applyFill="1" applyBorder="1" applyAlignment="1">
      <alignment vertical="center" wrapText="1"/>
    </xf>
    <xf numFmtId="0" fontId="0" fillId="7" borderId="58" xfId="0" applyFill="1" applyBorder="1" applyAlignment="1">
      <alignment vertical="top" wrapText="1"/>
    </xf>
    <xf numFmtId="9" fontId="6" fillId="6" borderId="0" xfId="3" applyFont="1" applyFill="1" applyAlignment="1">
      <alignment horizontal="left" vertical="top"/>
    </xf>
    <xf numFmtId="1" fontId="7" fillId="4" borderId="0" xfId="3" applyNumberFormat="1" applyFont="1" applyFill="1" applyAlignment="1">
      <alignment vertical="center"/>
    </xf>
    <xf numFmtId="1" fontId="7" fillId="5" borderId="0" xfId="3" applyNumberFormat="1" applyFont="1" applyFill="1" applyAlignment="1">
      <alignment vertical="center"/>
    </xf>
    <xf numFmtId="1" fontId="7" fillId="4" borderId="0" xfId="3" applyNumberFormat="1" applyFont="1" applyFill="1" applyAlignment="1">
      <alignment horizontal="center" vertical="center"/>
    </xf>
    <xf numFmtId="1" fontId="7" fillId="6" borderId="0" xfId="3" applyNumberFormat="1" applyFont="1" applyFill="1" applyAlignment="1">
      <alignment horizontal="center" vertical="center"/>
    </xf>
    <xf numFmtId="1" fontId="6" fillId="6" borderId="0" xfId="3" applyNumberFormat="1" applyFont="1" applyFill="1" applyAlignment="1">
      <alignment horizontal="left" vertical="top"/>
    </xf>
    <xf numFmtId="1" fontId="0" fillId="6" borderId="0" xfId="3" applyNumberFormat="1" applyFont="1" applyFill="1" applyAlignment="1">
      <alignment horizontal="center" vertical="center"/>
    </xf>
    <xf numFmtId="0" fontId="5" fillId="22" borderId="4" xfId="0" applyFont="1" applyFill="1" applyBorder="1" applyAlignment="1">
      <alignment horizontal="center" vertical="center"/>
    </xf>
    <xf numFmtId="0" fontId="6" fillId="11" borderId="16" xfId="0" applyFont="1" applyFill="1" applyBorder="1" applyAlignment="1">
      <alignment vertical="center" wrapText="1"/>
    </xf>
    <xf numFmtId="10" fontId="9" fillId="4" borderId="0" xfId="3" applyNumberFormat="1" applyFont="1" applyFill="1" applyAlignment="1">
      <alignment horizontal="right" vertical="top"/>
    </xf>
    <xf numFmtId="0" fontId="29" fillId="4" borderId="0" xfId="0" applyFont="1" applyFill="1" applyAlignment="1">
      <alignment horizontal="center" vertical="center"/>
    </xf>
    <xf numFmtId="0" fontId="29" fillId="5" borderId="0" xfId="0" applyFont="1" applyFill="1" applyAlignment="1">
      <alignment horizontal="center" vertical="center"/>
    </xf>
    <xf numFmtId="0" fontId="6" fillId="18" borderId="57" xfId="0" applyFont="1" applyFill="1" applyBorder="1" applyAlignment="1">
      <alignment vertical="center" wrapText="1"/>
    </xf>
    <xf numFmtId="0" fontId="0" fillId="22" borderId="7" xfId="0" applyFill="1" applyBorder="1" applyAlignment="1" applyProtection="1">
      <alignment horizontal="left" vertical="top" wrapText="1"/>
      <protection locked="0"/>
    </xf>
    <xf numFmtId="0" fontId="0" fillId="20" borderId="5" xfId="0" applyFill="1" applyBorder="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0" fontId="0" fillId="24" borderId="7" xfId="0" applyFill="1" applyBorder="1" applyAlignment="1" applyProtection="1">
      <alignment horizontal="left" vertical="top" wrapText="1"/>
      <protection locked="0"/>
    </xf>
    <xf numFmtId="0" fontId="0" fillId="8" borderId="7" xfId="0" applyFill="1" applyBorder="1" applyAlignment="1" applyProtection="1">
      <alignment horizontal="left" vertical="top" wrapText="1"/>
      <protection locked="0"/>
    </xf>
    <xf numFmtId="0" fontId="0" fillId="21" borderId="7" xfId="0" applyFill="1" applyBorder="1" applyAlignment="1" applyProtection="1">
      <alignment horizontal="left" vertical="top" wrapText="1"/>
      <protection locked="0"/>
    </xf>
    <xf numFmtId="0" fontId="0" fillId="9" borderId="5" xfId="0" applyFill="1" applyBorder="1" applyAlignment="1" applyProtection="1">
      <alignment horizontal="left" vertical="top" wrapText="1"/>
      <protection locked="0"/>
    </xf>
    <xf numFmtId="0" fontId="7" fillId="4" borderId="0" xfId="0" applyFont="1" applyFill="1" applyAlignment="1">
      <alignment vertical="top" wrapText="1"/>
    </xf>
    <xf numFmtId="0" fontId="7" fillId="4" borderId="0" xfId="0" applyFont="1" applyFill="1" applyAlignment="1">
      <alignment vertical="center" wrapText="1"/>
    </xf>
    <xf numFmtId="0" fontId="7" fillId="4" borderId="18" xfId="0" applyFont="1" applyFill="1" applyBorder="1" applyAlignment="1">
      <alignment horizontal="center" vertical="center" wrapText="1"/>
    </xf>
    <xf numFmtId="0" fontId="7" fillId="4" borderId="0" xfId="0" applyFont="1" applyFill="1" applyAlignment="1">
      <alignment horizontal="center" vertical="center" wrapText="1"/>
    </xf>
    <xf numFmtId="0" fontId="9" fillId="4" borderId="0" xfId="0" applyFont="1" applyFill="1" applyAlignment="1">
      <alignment horizontal="left" vertical="center" wrapText="1"/>
    </xf>
    <xf numFmtId="0" fontId="7" fillId="5" borderId="0" xfId="0" applyFont="1" applyFill="1" applyAlignment="1">
      <alignment vertical="top" wrapText="1"/>
    </xf>
    <xf numFmtId="0" fontId="7" fillId="5" borderId="0" xfId="0" applyFont="1" applyFill="1" applyAlignment="1">
      <alignment vertical="center" wrapText="1"/>
    </xf>
    <xf numFmtId="0" fontId="7" fillId="4" borderId="18" xfId="0" applyFont="1" applyFill="1" applyBorder="1" applyAlignment="1">
      <alignment horizontal="center" vertical="top" wrapText="1"/>
    </xf>
    <xf numFmtId="0" fontId="7" fillId="6" borderId="0" xfId="0" applyFont="1" applyFill="1" applyAlignment="1">
      <alignment vertical="top" wrapText="1"/>
    </xf>
    <xf numFmtId="0" fontId="7" fillId="6" borderId="0" xfId="0" applyFont="1" applyFill="1" applyAlignment="1">
      <alignment horizontal="center" vertical="center" wrapText="1"/>
    </xf>
    <xf numFmtId="0" fontId="7" fillId="6" borderId="18" xfId="0" applyFont="1" applyFill="1" applyBorder="1" applyAlignment="1">
      <alignment horizontal="center" vertical="center" wrapText="1"/>
    </xf>
    <xf numFmtId="0" fontId="0" fillId="6" borderId="0" xfId="0" applyFill="1" applyAlignment="1">
      <alignment horizontal="center" vertical="center" wrapText="1"/>
    </xf>
    <xf numFmtId="0" fontId="0" fillId="6" borderId="18" xfId="0" applyFill="1" applyBorder="1" applyAlignment="1">
      <alignment horizontal="center" vertical="center" wrapText="1"/>
    </xf>
    <xf numFmtId="0" fontId="0" fillId="22" borderId="5" xfId="0" applyFill="1" applyBorder="1" applyAlignment="1" applyProtection="1">
      <alignment horizontal="center" vertical="center" wrapText="1"/>
      <protection locked="0"/>
    </xf>
    <xf numFmtId="0" fontId="0" fillId="20" borderId="5"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21" borderId="5" xfId="0"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6" borderId="7" xfId="0" applyFill="1" applyBorder="1" applyAlignment="1" applyProtection="1">
      <alignment horizontal="left" vertical="top" wrapText="1"/>
      <protection locked="0"/>
    </xf>
    <xf numFmtId="0" fontId="0" fillId="6" borderId="5" xfId="0" applyFill="1" applyBorder="1" applyAlignment="1" applyProtection="1">
      <alignment horizontal="center" vertical="center" wrapText="1"/>
      <protection locked="0"/>
    </xf>
    <xf numFmtId="0" fontId="0" fillId="6" borderId="5" xfId="0" applyFill="1" applyBorder="1" applyAlignment="1" applyProtection="1">
      <alignment horizontal="left" vertical="top" wrapText="1"/>
      <protection locked="0"/>
    </xf>
    <xf numFmtId="0" fontId="0" fillId="6" borderId="19" xfId="0" applyFill="1" applyBorder="1" applyAlignment="1" applyProtection="1">
      <alignment horizontal="center" vertical="center" wrapText="1"/>
      <protection locked="0"/>
    </xf>
    <xf numFmtId="0" fontId="0" fillId="24" borderId="5" xfId="0" applyFill="1" applyBorder="1" applyAlignment="1" applyProtection="1">
      <alignment horizontal="center" vertical="center" wrapText="1"/>
      <protection locked="0"/>
    </xf>
    <xf numFmtId="0" fontId="0" fillId="24" borderId="5" xfId="0" applyFill="1" applyBorder="1" applyAlignment="1" applyProtection="1">
      <alignment horizontal="center" vertical="center"/>
      <protection locked="0"/>
    </xf>
    <xf numFmtId="0" fontId="0" fillId="6" borderId="7" xfId="0" applyFill="1" applyBorder="1" applyAlignment="1" applyProtection="1">
      <alignment horizontal="left" vertical="top"/>
      <protection locked="0"/>
    </xf>
    <xf numFmtId="0" fontId="0" fillId="6" borderId="5" xfId="0" applyFill="1" applyBorder="1" applyAlignment="1" applyProtection="1">
      <alignment horizontal="center" vertical="center"/>
      <protection locked="0"/>
    </xf>
    <xf numFmtId="0" fontId="0" fillId="6" borderId="5" xfId="0" applyFill="1" applyBorder="1" applyAlignment="1" applyProtection="1">
      <alignment horizontal="left" vertical="top"/>
      <protection locked="0"/>
    </xf>
    <xf numFmtId="0" fontId="0" fillId="6" borderId="19" xfId="0" applyFill="1" applyBorder="1" applyAlignment="1" applyProtection="1">
      <alignment horizontal="center" vertical="center"/>
      <protection locked="0"/>
    </xf>
    <xf numFmtId="0" fontId="23" fillId="6" borderId="0" xfId="0" applyFont="1" applyFill="1" applyAlignment="1">
      <alignment vertical="center"/>
    </xf>
    <xf numFmtId="0" fontId="6" fillId="6" borderId="18" xfId="0" applyFont="1" applyFill="1" applyBorder="1" applyAlignment="1">
      <alignment vertical="center"/>
    </xf>
    <xf numFmtId="0" fontId="6" fillId="6" borderId="0" xfId="0" applyFont="1" applyFill="1" applyAlignment="1">
      <alignment vertical="center" wrapText="1"/>
    </xf>
    <xf numFmtId="0" fontId="3" fillId="6" borderId="0" xfId="0" applyFont="1" applyFill="1" applyAlignment="1">
      <alignment horizontal="left" vertical="center" wrapText="1"/>
    </xf>
    <xf numFmtId="0" fontId="6" fillId="6" borderId="0" xfId="0" applyFont="1" applyFill="1" applyAlignment="1">
      <alignment horizontal="left" vertical="center" wrapText="1"/>
    </xf>
    <xf numFmtId="0" fontId="3" fillId="6" borderId="18" xfId="0" applyFont="1" applyFill="1" applyBorder="1" applyAlignment="1">
      <alignment horizontal="left" vertical="center" wrapText="1"/>
    </xf>
    <xf numFmtId="0" fontId="12" fillId="4" borderId="0" xfId="0" applyFont="1" applyFill="1" applyAlignment="1">
      <alignment vertical="center"/>
    </xf>
    <xf numFmtId="0" fontId="30" fillId="4" borderId="0" xfId="0" applyFont="1" applyFill="1" applyAlignment="1">
      <alignment horizontal="center" vertical="center"/>
    </xf>
    <xf numFmtId="0" fontId="31" fillId="6" borderId="41" xfId="1" applyFont="1" applyFill="1" applyBorder="1" applyAlignment="1" applyProtection="1">
      <alignment horizontal="center" vertical="top"/>
      <protection locked="0"/>
    </xf>
    <xf numFmtId="0" fontId="31" fillId="6" borderId="0" xfId="1" applyFont="1" applyFill="1" applyBorder="1" applyAlignment="1" applyProtection="1">
      <alignment horizontal="center" vertical="top"/>
      <protection locked="0"/>
    </xf>
    <xf numFmtId="0" fontId="31" fillId="6" borderId="42" xfId="1" applyFont="1" applyFill="1" applyBorder="1" applyAlignment="1" applyProtection="1">
      <alignment horizontal="center" vertical="top"/>
      <protection locked="0"/>
    </xf>
    <xf numFmtId="10" fontId="4" fillId="6" borderId="41" xfId="3" applyNumberFormat="1" applyFont="1" applyFill="1" applyBorder="1" applyAlignment="1">
      <alignment horizontal="center" vertical="top"/>
    </xf>
    <xf numFmtId="10" fontId="4" fillId="6" borderId="42" xfId="3" applyNumberFormat="1" applyFont="1" applyFill="1" applyBorder="1" applyAlignment="1">
      <alignment horizontal="center" vertical="top"/>
    </xf>
    <xf numFmtId="165" fontId="4" fillId="6" borderId="0" xfId="3" applyNumberFormat="1" applyFont="1" applyFill="1" applyAlignment="1">
      <alignment horizontal="center" vertical="top"/>
    </xf>
    <xf numFmtId="10" fontId="7" fillId="4" borderId="0" xfId="3" applyNumberFormat="1" applyFont="1" applyFill="1" applyAlignment="1">
      <alignment horizontal="center" vertical="top"/>
    </xf>
    <xf numFmtId="1" fontId="7" fillId="4" borderId="0" xfId="0" applyNumberFormat="1" applyFont="1" applyFill="1" applyAlignment="1">
      <alignment horizontal="center" vertical="top"/>
    </xf>
    <xf numFmtId="0" fontId="0" fillId="7" borderId="62" xfId="0" applyFill="1" applyBorder="1" applyAlignment="1">
      <alignment vertical="top" wrapText="1"/>
    </xf>
    <xf numFmtId="0" fontId="6" fillId="25" borderId="60" xfId="0" applyFont="1" applyFill="1" applyBorder="1" applyAlignment="1">
      <alignment vertical="center" wrapText="1"/>
    </xf>
    <xf numFmtId="0" fontId="0" fillId="7" borderId="65" xfId="0" applyFill="1" applyBorder="1" applyAlignment="1">
      <alignment vertical="top" wrapText="1"/>
    </xf>
    <xf numFmtId="0" fontId="6" fillId="26" borderId="66" xfId="0" applyFont="1" applyFill="1" applyBorder="1" applyAlignment="1">
      <alignment vertical="center" wrapText="1"/>
    </xf>
    <xf numFmtId="0" fontId="6" fillId="25" borderId="66" xfId="0" applyFont="1" applyFill="1" applyBorder="1" applyAlignment="1">
      <alignment vertical="center" wrapText="1"/>
    </xf>
    <xf numFmtId="0" fontId="6" fillId="26" borderId="59" xfId="0" applyFont="1" applyFill="1" applyBorder="1" applyAlignment="1">
      <alignment vertical="center" wrapText="1"/>
    </xf>
    <xf numFmtId="0" fontId="6" fillId="26" borderId="60" xfId="0" applyFont="1" applyFill="1" applyBorder="1" applyAlignment="1">
      <alignment vertical="center" wrapText="1"/>
    </xf>
    <xf numFmtId="0" fontId="6" fillId="26" borderId="57" xfId="0" applyFont="1" applyFill="1" applyBorder="1" applyAlignment="1">
      <alignment vertical="center" wrapText="1"/>
    </xf>
    <xf numFmtId="0" fontId="0" fillId="7" borderId="69" xfId="0" applyFill="1" applyBorder="1" applyAlignment="1">
      <alignment vertical="top" wrapText="1"/>
    </xf>
    <xf numFmtId="0" fontId="6" fillId="25" borderId="57" xfId="0" applyFont="1" applyFill="1" applyBorder="1" applyAlignment="1">
      <alignment vertical="center" wrapText="1"/>
    </xf>
    <xf numFmtId="0" fontId="0" fillId="4" borderId="0" xfId="0" applyFont="1" applyFill="1">
      <alignment vertical="top"/>
    </xf>
    <xf numFmtId="0" fontId="32" fillId="4" borderId="0" xfId="0" applyFont="1" applyFill="1">
      <alignment vertical="top"/>
    </xf>
    <xf numFmtId="0" fontId="0" fillId="4" borderId="0" xfId="0" applyFont="1" applyFill="1" applyAlignment="1">
      <alignment vertical="center"/>
    </xf>
    <xf numFmtId="0" fontId="32" fillId="4" borderId="0" xfId="0" applyFont="1" applyFill="1" applyAlignment="1">
      <alignment horizontal="center" vertical="center"/>
    </xf>
    <xf numFmtId="2" fontId="0" fillId="4" borderId="0" xfId="0" applyNumberFormat="1" applyFont="1" applyFill="1">
      <alignment vertical="top"/>
    </xf>
    <xf numFmtId="0" fontId="13" fillId="4" borderId="0" xfId="0" applyFont="1" applyFill="1">
      <alignment vertical="top"/>
    </xf>
    <xf numFmtId="0" fontId="0" fillId="4" borderId="0" xfId="0" applyFont="1" applyFill="1" applyAlignment="1">
      <alignment horizontal="center" vertical="center"/>
    </xf>
    <xf numFmtId="10" fontId="0" fillId="4" borderId="0" xfId="0" applyNumberFormat="1" applyFont="1" applyFill="1">
      <alignment vertical="top"/>
    </xf>
    <xf numFmtId="9" fontId="0" fillId="4" borderId="0" xfId="3" applyFont="1" applyFill="1" applyAlignment="1">
      <alignment vertical="top"/>
    </xf>
    <xf numFmtId="1" fontId="7" fillId="4" borderId="0" xfId="0" applyNumberFormat="1" applyFont="1" applyFill="1" applyAlignment="1">
      <alignment vertical="top" wrapText="1"/>
    </xf>
    <xf numFmtId="2" fontId="0" fillId="22" borderId="5" xfId="3" applyNumberFormat="1" applyFont="1" applyFill="1" applyBorder="1" applyAlignment="1" applyProtection="1">
      <alignment horizontal="center" vertical="center" wrapText="1"/>
      <protection locked="0"/>
    </xf>
    <xf numFmtId="0" fontId="7" fillId="6" borderId="0" xfId="0" applyFont="1" applyFill="1" applyAlignment="1">
      <alignment horizontal="center" vertical="top"/>
    </xf>
    <xf numFmtId="0" fontId="33" fillId="4" borderId="0" xfId="0" applyFont="1" applyFill="1">
      <alignment vertical="top"/>
    </xf>
    <xf numFmtId="0" fontId="34" fillId="4" borderId="0" xfId="0" applyFont="1" applyFill="1">
      <alignment vertical="top"/>
    </xf>
    <xf numFmtId="10" fontId="35" fillId="4" borderId="0" xfId="3" applyNumberFormat="1" applyFont="1" applyFill="1" applyAlignment="1">
      <alignment vertical="top"/>
    </xf>
    <xf numFmtId="0" fontId="9" fillId="4" borderId="0" xfId="0" applyFont="1" applyFill="1" applyBorder="1">
      <alignment vertical="top"/>
    </xf>
    <xf numFmtId="0" fontId="7" fillId="4" borderId="0" xfId="0" applyFont="1" applyFill="1" applyBorder="1">
      <alignment vertical="top"/>
    </xf>
    <xf numFmtId="1" fontId="0" fillId="4" borderId="48" xfId="0" applyNumberFormat="1" applyFont="1" applyFill="1" applyBorder="1" applyAlignment="1">
      <alignment vertical="top" wrapText="1"/>
    </xf>
    <xf numFmtId="0" fontId="0" fillId="4" borderId="48" xfId="0" applyFont="1" applyFill="1" applyBorder="1" applyAlignment="1">
      <alignment vertical="top" wrapText="1"/>
    </xf>
    <xf numFmtId="1" fontId="0" fillId="4" borderId="46" xfId="0" applyNumberFormat="1" applyFont="1" applyFill="1" applyBorder="1">
      <alignment vertical="top"/>
    </xf>
    <xf numFmtId="0" fontId="0" fillId="4" borderId="46" xfId="0" applyFont="1" applyFill="1" applyBorder="1">
      <alignment vertical="top"/>
    </xf>
    <xf numFmtId="0" fontId="6" fillId="6" borderId="18" xfId="0" applyFont="1" applyFill="1" applyBorder="1" applyAlignment="1">
      <alignment horizontal="center" vertical="top"/>
    </xf>
    <xf numFmtId="0" fontId="3" fillId="7" borderId="74" xfId="0" applyFont="1" applyFill="1" applyBorder="1" applyAlignment="1" applyProtection="1">
      <alignment horizontal="center" vertical="center" wrapText="1"/>
      <protection locked="0"/>
    </xf>
    <xf numFmtId="0" fontId="3" fillId="7" borderId="75" xfId="0" applyFont="1" applyFill="1" applyBorder="1" applyAlignment="1" applyProtection="1">
      <alignment horizontal="center" vertical="center" wrapText="1"/>
      <protection locked="0"/>
    </xf>
    <xf numFmtId="0" fontId="3" fillId="7" borderId="76" xfId="0" applyFont="1" applyFill="1" applyBorder="1" applyAlignment="1" applyProtection="1">
      <alignment horizontal="center" vertical="center" wrapText="1"/>
      <protection locked="0"/>
    </xf>
    <xf numFmtId="0" fontId="3" fillId="7" borderId="77" xfId="0" applyFont="1" applyFill="1" applyBorder="1" applyAlignment="1" applyProtection="1">
      <alignment horizontal="center" vertical="center" wrapText="1"/>
      <protection locked="0"/>
    </xf>
    <xf numFmtId="1" fontId="7" fillId="4" borderId="0" xfId="0" applyNumberFormat="1" applyFont="1" applyFill="1" applyAlignment="1">
      <alignment horizontal="center" vertical="top"/>
    </xf>
    <xf numFmtId="0" fontId="6" fillId="11" borderId="8" xfId="0" applyFont="1" applyFill="1" applyBorder="1" applyAlignment="1">
      <alignment vertical="center" wrapText="1"/>
    </xf>
    <xf numFmtId="0" fontId="0" fillId="7" borderId="24" xfId="0" applyFont="1" applyFill="1" applyBorder="1" applyAlignment="1">
      <alignment vertical="top" wrapText="1"/>
    </xf>
    <xf numFmtId="0" fontId="0" fillId="7" borderId="20" xfId="0" applyFont="1" applyFill="1" applyBorder="1" applyAlignment="1">
      <alignment vertical="top" wrapText="1"/>
    </xf>
    <xf numFmtId="0" fontId="0" fillId="21" borderId="7" xfId="0" applyFont="1" applyFill="1" applyBorder="1" applyAlignment="1" applyProtection="1">
      <alignment horizontal="left" vertical="top" wrapText="1"/>
      <protection locked="0"/>
    </xf>
    <xf numFmtId="0" fontId="0" fillId="9" borderId="5" xfId="0" applyFont="1" applyFill="1" applyBorder="1" applyAlignment="1" applyProtection="1">
      <alignment horizontal="left" vertical="top" wrapText="1"/>
      <protection locked="0"/>
    </xf>
    <xf numFmtId="0" fontId="0" fillId="8" borderId="5" xfId="0" applyFont="1" applyFill="1" applyBorder="1" applyAlignment="1" applyProtection="1">
      <alignment horizontal="left" vertical="top" wrapText="1"/>
      <protection locked="0"/>
    </xf>
    <xf numFmtId="0" fontId="0" fillId="8" borderId="7" xfId="0" applyFont="1" applyFill="1" applyBorder="1" applyAlignment="1" applyProtection="1">
      <alignment horizontal="left" vertical="top" wrapText="1"/>
      <protection locked="0"/>
    </xf>
    <xf numFmtId="0" fontId="0" fillId="22" borderId="7" xfId="0" applyFont="1" applyFill="1" applyBorder="1" applyAlignment="1" applyProtection="1">
      <alignment horizontal="left" vertical="top" wrapText="1"/>
      <protection locked="0"/>
    </xf>
    <xf numFmtId="0" fontId="0" fillId="22" borderId="5" xfId="0" applyFont="1" applyFill="1" applyBorder="1" applyAlignment="1" applyProtection="1">
      <alignment horizontal="center" vertical="center"/>
      <protection locked="0"/>
    </xf>
    <xf numFmtId="0" fontId="0" fillId="20" borderId="5" xfId="0" applyFont="1" applyFill="1" applyBorder="1" applyAlignment="1" applyProtection="1">
      <alignment horizontal="left" vertical="top" wrapText="1"/>
      <protection locked="0"/>
    </xf>
    <xf numFmtId="0" fontId="0" fillId="20" borderId="5"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0" fillId="24" borderId="7" xfId="0" applyFont="1" applyFill="1" applyBorder="1" applyAlignment="1" applyProtection="1">
      <alignment horizontal="left" vertical="top" wrapText="1"/>
      <protection locked="0"/>
    </xf>
    <xf numFmtId="0" fontId="0" fillId="24" borderId="5" xfId="0" applyFont="1" applyFill="1" applyBorder="1" applyAlignment="1" applyProtection="1">
      <alignment horizontal="center" vertical="center"/>
      <protection locked="0"/>
    </xf>
    <xf numFmtId="0" fontId="0" fillId="21" borderId="5" xfId="0" applyFont="1" applyFill="1" applyBorder="1" applyAlignment="1" applyProtection="1">
      <alignment horizontal="center" vertical="center"/>
      <protection locked="0"/>
    </xf>
    <xf numFmtId="0" fontId="0" fillId="9" borderId="5" xfId="0" applyFont="1" applyFill="1" applyBorder="1" applyAlignment="1" applyProtection="1">
      <alignment horizontal="center" vertical="center"/>
      <protection locked="0"/>
    </xf>
    <xf numFmtId="0" fontId="0" fillId="7" borderId="8" xfId="0" applyFont="1" applyFill="1" applyBorder="1" applyAlignment="1">
      <alignment vertical="top" wrapText="1"/>
    </xf>
    <xf numFmtId="0" fontId="0" fillId="7" borderId="21" xfId="0" applyFont="1" applyFill="1" applyBorder="1" applyAlignment="1">
      <alignment vertical="top" wrapText="1"/>
    </xf>
    <xf numFmtId="0" fontId="6" fillId="13" borderId="14" xfId="0" applyFont="1" applyFill="1" applyBorder="1" applyAlignment="1">
      <alignment vertical="center" wrapText="1"/>
    </xf>
    <xf numFmtId="0" fontId="6" fillId="11" borderId="11" xfId="0" applyFont="1" applyFill="1" applyBorder="1" applyAlignment="1">
      <alignment vertical="center" wrapText="1"/>
    </xf>
    <xf numFmtId="10" fontId="36" fillId="4" borderId="0" xfId="3" applyNumberFormat="1" applyFont="1" applyFill="1" applyAlignment="1">
      <alignment horizontal="right" vertical="top"/>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15" fillId="12" borderId="12"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21" fillId="17" borderId="0" xfId="0" applyFont="1" applyFill="1" applyAlignment="1">
      <alignment horizontal="center" vertical="center" textRotation="90" wrapText="1"/>
    </xf>
    <xf numFmtId="0" fontId="15" fillId="18" borderId="10" xfId="0" applyFont="1" applyFill="1" applyBorder="1" applyAlignment="1">
      <alignment horizontal="center" vertical="center" wrapText="1"/>
    </xf>
    <xf numFmtId="0" fontId="15" fillId="18" borderId="12" xfId="0" applyFont="1" applyFill="1" applyBorder="1" applyAlignment="1">
      <alignment horizontal="center" vertical="center" wrapText="1"/>
    </xf>
    <xf numFmtId="0" fontId="15" fillId="18" borderId="13" xfId="0" applyFont="1" applyFill="1" applyBorder="1" applyAlignment="1">
      <alignment horizontal="center" vertical="center" wrapText="1"/>
    </xf>
    <xf numFmtId="0" fontId="21" fillId="15" borderId="0" xfId="0" applyFont="1" applyFill="1" applyAlignment="1">
      <alignment horizontal="center" vertical="center" textRotation="90" wrapText="1"/>
    </xf>
    <xf numFmtId="0" fontId="15" fillId="13" borderId="10"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21" fillId="10" borderId="0" xfId="0" applyFont="1" applyFill="1" applyAlignment="1">
      <alignment horizontal="center" vertical="center" textRotation="90" wrapText="1"/>
    </xf>
    <xf numFmtId="0" fontId="9" fillId="4" borderId="0" xfId="0" applyFont="1" applyFill="1" applyAlignment="1">
      <alignment horizontal="left" vertical="top"/>
    </xf>
    <xf numFmtId="0" fontId="21" fillId="5" borderId="0" xfId="0" applyFont="1" applyFill="1" applyAlignment="1">
      <alignment horizontal="center" vertical="center" textRotation="90" wrapText="1"/>
    </xf>
    <xf numFmtId="0" fontId="11" fillId="5" borderId="4" xfId="0" applyFont="1" applyFill="1" applyBorder="1" applyAlignment="1">
      <alignment horizontal="center" vertical="top"/>
    </xf>
    <xf numFmtId="0" fontId="11" fillId="5" borderId="17" xfId="0" applyFont="1" applyFill="1" applyBorder="1" applyAlignment="1">
      <alignment horizontal="center" vertical="top"/>
    </xf>
    <xf numFmtId="0" fontId="11" fillId="5" borderId="27" xfId="0" applyFont="1" applyFill="1" applyBorder="1" applyAlignment="1">
      <alignment horizontal="center" vertical="top"/>
    </xf>
    <xf numFmtId="0" fontId="5" fillId="12" borderId="4" xfId="0" applyFont="1" applyFill="1" applyBorder="1" applyAlignment="1">
      <alignment horizontal="center" vertical="center"/>
    </xf>
    <xf numFmtId="0" fontId="5" fillId="12" borderId="17" xfId="0" applyFont="1" applyFill="1" applyBorder="1" applyAlignment="1">
      <alignment horizontal="center" vertical="center"/>
    </xf>
    <xf numFmtId="0" fontId="5" fillId="12" borderId="27" xfId="0" applyFont="1" applyFill="1" applyBorder="1" applyAlignment="1">
      <alignment horizontal="center" vertical="center"/>
    </xf>
    <xf numFmtId="0" fontId="6" fillId="24" borderId="0" xfId="0" applyFont="1" applyFill="1" applyAlignment="1">
      <alignment horizontal="center" vertical="top"/>
    </xf>
    <xf numFmtId="0" fontId="21" fillId="10" borderId="0" xfId="0" applyFont="1" applyFill="1" applyAlignment="1">
      <alignment horizontal="center" vertical="center" wrapText="1"/>
    </xf>
    <xf numFmtId="0" fontId="18" fillId="12" borderId="45" xfId="0" applyFont="1" applyFill="1" applyBorder="1" applyAlignment="1">
      <alignment horizontal="left" vertical="top" wrapText="1"/>
    </xf>
    <xf numFmtId="0" fontId="18" fillId="12" borderId="46" xfId="0" applyFont="1" applyFill="1" applyBorder="1" applyAlignment="1">
      <alignment horizontal="left" vertical="top" wrapText="1"/>
    </xf>
    <xf numFmtId="0" fontId="18" fillId="12" borderId="47" xfId="0" applyFont="1" applyFill="1" applyBorder="1" applyAlignment="1">
      <alignment horizontal="left" vertical="top" wrapText="1"/>
    </xf>
    <xf numFmtId="0" fontId="18" fillId="12" borderId="29" xfId="0" applyFont="1" applyFill="1" applyBorder="1" applyAlignment="1">
      <alignment horizontal="left" vertical="top" wrapText="1"/>
    </xf>
    <xf numFmtId="0" fontId="18" fillId="12" borderId="48" xfId="0" applyFont="1" applyFill="1" applyBorder="1" applyAlignment="1">
      <alignment horizontal="left" vertical="top" wrapText="1"/>
    </xf>
    <xf numFmtId="0" fontId="18" fillId="12" borderId="49" xfId="0" applyFont="1" applyFill="1" applyBorder="1" applyAlignment="1">
      <alignment horizontal="left" vertical="top" wrapText="1"/>
    </xf>
    <xf numFmtId="0" fontId="18" fillId="12" borderId="50" xfId="0" applyFont="1" applyFill="1" applyBorder="1" applyAlignment="1">
      <alignment horizontal="left" vertical="top" wrapText="1"/>
    </xf>
    <xf numFmtId="0" fontId="18" fillId="12" borderId="51" xfId="0" applyFont="1" applyFill="1" applyBorder="1" applyAlignment="1">
      <alignment horizontal="left" vertical="top" wrapText="1"/>
    </xf>
    <xf numFmtId="0" fontId="28" fillId="4" borderId="0" xfId="0" applyFont="1" applyFill="1" applyAlignment="1">
      <alignment horizontal="center" vertical="center" textRotation="90"/>
    </xf>
    <xf numFmtId="10" fontId="11" fillId="4" borderId="56" xfId="3" applyNumberFormat="1" applyFont="1" applyFill="1" applyBorder="1" applyAlignment="1">
      <alignment horizontal="center" vertical="top"/>
    </xf>
    <xf numFmtId="0" fontId="21" fillId="5" borderId="0" xfId="0" applyFont="1" applyFill="1" applyAlignment="1">
      <alignment horizontal="center" vertical="center" wrapText="1"/>
    </xf>
    <xf numFmtId="0" fontId="21" fillId="17" borderId="0" xfId="0" applyFont="1" applyFill="1" applyAlignment="1">
      <alignment horizontal="center" vertical="center" wrapText="1"/>
    </xf>
    <xf numFmtId="0" fontId="21" fillId="15" borderId="0" xfId="0" applyFont="1" applyFill="1" applyAlignment="1">
      <alignment horizontal="center" vertical="center" wrapText="1"/>
    </xf>
    <xf numFmtId="10" fontId="7" fillId="4" borderId="15" xfId="3" applyNumberFormat="1" applyFont="1" applyFill="1" applyBorder="1" applyAlignment="1">
      <alignment horizontal="center" vertical="top"/>
    </xf>
    <xf numFmtId="0" fontId="0" fillId="6" borderId="4" xfId="0" applyFill="1" applyBorder="1" applyAlignment="1">
      <alignment horizontal="left" vertical="center" wrapText="1"/>
    </xf>
    <xf numFmtId="0" fontId="0" fillId="6" borderId="27" xfId="0" applyFill="1" applyBorder="1" applyAlignment="1">
      <alignment horizontal="left" vertical="center" wrapText="1"/>
    </xf>
    <xf numFmtId="0" fontId="0" fillId="6" borderId="54" xfId="0" applyFill="1" applyBorder="1" applyAlignment="1">
      <alignment horizontal="left" vertical="center" wrapText="1"/>
    </xf>
    <xf numFmtId="0" fontId="0" fillId="6" borderId="17" xfId="0" applyFill="1" applyBorder="1" applyAlignment="1">
      <alignment horizontal="left" vertical="center" wrapText="1"/>
    </xf>
    <xf numFmtId="0" fontId="0" fillId="6" borderId="52" xfId="0" applyFill="1" applyBorder="1" applyAlignment="1">
      <alignment horizontal="left" vertical="center" wrapText="1"/>
    </xf>
    <xf numFmtId="0" fontId="0" fillId="6" borderId="53" xfId="0" applyFill="1" applyBorder="1" applyAlignment="1">
      <alignment horizontal="left" vertical="center" wrapText="1"/>
    </xf>
    <xf numFmtId="0" fontId="15" fillId="11" borderId="10" xfId="0" applyFont="1" applyFill="1" applyBorder="1" applyAlignment="1">
      <alignment horizontal="center" vertical="center" wrapText="1"/>
    </xf>
    <xf numFmtId="0" fontId="5" fillId="22" borderId="52"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5" fillId="20" borderId="4" xfId="0" applyFont="1" applyFill="1" applyBorder="1" applyAlignment="1">
      <alignment horizontal="center" vertical="center" wrapText="1"/>
    </xf>
    <xf numFmtId="0" fontId="5" fillId="20" borderId="53" xfId="0" applyFont="1" applyFill="1" applyBorder="1" applyAlignment="1">
      <alignment horizontal="center" vertical="center" wrapText="1"/>
    </xf>
    <xf numFmtId="0" fontId="9" fillId="5" borderId="0" xfId="0" applyFont="1" applyFill="1" applyAlignment="1">
      <alignment horizontal="center" vertical="top" wrapText="1"/>
    </xf>
    <xf numFmtId="0" fontId="5" fillId="8" borderId="54"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23" borderId="4" xfId="0" applyFont="1" applyFill="1" applyBorder="1" applyAlignment="1">
      <alignment horizontal="center" vertical="center" wrapText="1"/>
    </xf>
    <xf numFmtId="0" fontId="5" fillId="23" borderId="17" xfId="0" applyFont="1" applyFill="1" applyBorder="1" applyAlignment="1">
      <alignment horizontal="center" vertical="center" wrapText="1"/>
    </xf>
    <xf numFmtId="0" fontId="9" fillId="5" borderId="25" xfId="0" applyFont="1" applyFill="1" applyBorder="1" applyAlignment="1">
      <alignment horizontal="center" vertical="top" wrapText="1"/>
    </xf>
    <xf numFmtId="0" fontId="9" fillId="5" borderId="18" xfId="0" applyFont="1" applyFill="1" applyBorder="1" applyAlignment="1">
      <alignment horizontal="center" vertical="top" wrapText="1"/>
    </xf>
    <xf numFmtId="0" fontId="5" fillId="19" borderId="4"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9" fillId="5" borderId="25" xfId="0" applyFont="1" applyFill="1" applyBorder="1" applyAlignment="1">
      <alignment horizontal="center" vertical="top"/>
    </xf>
    <xf numFmtId="0" fontId="9" fillId="5" borderId="0" xfId="0" applyFont="1" applyFill="1" applyAlignment="1">
      <alignment horizontal="center" vertical="top"/>
    </xf>
    <xf numFmtId="0" fontId="9" fillId="5" borderId="18" xfId="0" applyFont="1" applyFill="1" applyBorder="1" applyAlignment="1">
      <alignment horizontal="center" vertical="top"/>
    </xf>
    <xf numFmtId="0" fontId="0" fillId="7" borderId="68" xfId="0" applyFill="1" applyBorder="1" applyAlignment="1">
      <alignment horizontal="left" vertical="center" wrapText="1"/>
    </xf>
    <xf numFmtId="0" fontId="0" fillId="7" borderId="64" xfId="0" applyFill="1" applyBorder="1" applyAlignment="1">
      <alignment horizontal="left" vertical="center" wrapText="1"/>
    </xf>
    <xf numFmtId="0" fontId="0" fillId="7" borderId="61" xfId="0" applyFill="1" applyBorder="1" applyAlignment="1">
      <alignment horizontal="left" vertical="center" wrapText="1"/>
    </xf>
    <xf numFmtId="0" fontId="21" fillId="17" borderId="70" xfId="0" applyFont="1" applyFill="1" applyBorder="1" applyAlignment="1">
      <alignment horizontal="center" vertical="center" textRotation="90" wrapText="1"/>
    </xf>
    <xf numFmtId="0" fontId="21" fillId="17" borderId="67" xfId="0" applyFont="1" applyFill="1" applyBorder="1" applyAlignment="1">
      <alignment horizontal="center" vertical="center" textRotation="90" wrapText="1"/>
    </xf>
    <xf numFmtId="0" fontId="21" fillId="17" borderId="63" xfId="0" applyFont="1" applyFill="1" applyBorder="1" applyAlignment="1">
      <alignment horizontal="center" vertical="center" textRotation="90" wrapText="1"/>
    </xf>
    <xf numFmtId="0" fontId="5" fillId="8" borderId="54" xfId="0" applyFont="1" applyFill="1" applyBorder="1" applyAlignment="1">
      <alignment horizontal="center" vertical="center"/>
    </xf>
    <xf numFmtId="0" fontId="5" fillId="8" borderId="17" xfId="0" applyFont="1" applyFill="1" applyBorder="1" applyAlignment="1">
      <alignment horizontal="center" vertical="center"/>
    </xf>
    <xf numFmtId="0" fontId="5" fillId="23" borderId="4" xfId="0" applyFont="1" applyFill="1" applyBorder="1" applyAlignment="1">
      <alignment horizontal="center" vertical="center"/>
    </xf>
    <xf numFmtId="0" fontId="5" fillId="23" borderId="17" xfId="0" applyFont="1" applyFill="1" applyBorder="1" applyAlignment="1">
      <alignment horizontal="center" vertical="center"/>
    </xf>
    <xf numFmtId="0" fontId="5" fillId="20" borderId="4" xfId="0" applyFont="1" applyFill="1" applyBorder="1" applyAlignment="1">
      <alignment horizontal="center" vertical="center"/>
    </xf>
    <xf numFmtId="0" fontId="5" fillId="20" borderId="53" xfId="0" applyFont="1" applyFill="1" applyBorder="1" applyAlignment="1">
      <alignment horizontal="center" vertical="center"/>
    </xf>
    <xf numFmtId="0" fontId="5" fillId="22" borderId="52" xfId="0" applyFont="1" applyFill="1" applyBorder="1" applyAlignment="1">
      <alignment horizontal="center" vertical="center"/>
    </xf>
    <xf numFmtId="0" fontId="5" fillId="22" borderId="53" xfId="0" applyFont="1" applyFill="1" applyBorder="1" applyAlignment="1">
      <alignment horizontal="center" vertical="center"/>
    </xf>
    <xf numFmtId="0" fontId="0" fillId="6" borderId="71"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72" xfId="0" applyFill="1" applyBorder="1" applyAlignment="1">
      <alignment horizontal="center" vertical="center" wrapText="1"/>
    </xf>
    <xf numFmtId="0" fontId="0" fillId="6" borderId="73" xfId="0" applyFill="1" applyBorder="1" applyAlignment="1">
      <alignment horizontal="center" vertical="center" wrapText="1"/>
    </xf>
    <xf numFmtId="0" fontId="11" fillId="5" borderId="4" xfId="0" applyFont="1" applyFill="1" applyBorder="1" applyAlignment="1" applyProtection="1">
      <alignment horizontal="center" vertical="top"/>
      <protection locked="0"/>
    </xf>
    <xf numFmtId="0" fontId="11" fillId="5" borderId="27" xfId="0" applyFont="1" applyFill="1" applyBorder="1" applyAlignment="1" applyProtection="1">
      <alignment horizontal="center" vertical="top"/>
      <protection locked="0"/>
    </xf>
    <xf numFmtId="0" fontId="18" fillId="12" borderId="50" xfId="0" applyFont="1" applyFill="1" applyBorder="1" applyAlignment="1" applyProtection="1">
      <alignment horizontal="left" vertical="top" wrapText="1"/>
      <protection locked="0"/>
    </xf>
    <xf numFmtId="0" fontId="18" fillId="12" borderId="47" xfId="0" applyFont="1" applyFill="1" applyBorder="1" applyAlignment="1" applyProtection="1">
      <alignment horizontal="left" vertical="top" wrapText="1"/>
      <protection locked="0"/>
    </xf>
    <xf numFmtId="0" fontId="18" fillId="12" borderId="51" xfId="0" applyFont="1" applyFill="1" applyBorder="1" applyAlignment="1" applyProtection="1">
      <alignment horizontal="left" vertical="top" wrapText="1"/>
      <protection locked="0"/>
    </xf>
    <xf numFmtId="0" fontId="18" fillId="12" borderId="49" xfId="0" applyFont="1" applyFill="1" applyBorder="1" applyAlignment="1" applyProtection="1">
      <alignment horizontal="left" vertical="top" wrapText="1"/>
      <protection locked="0"/>
    </xf>
    <xf numFmtId="0" fontId="11" fillId="5" borderId="54" xfId="0" applyFont="1" applyFill="1" applyBorder="1" applyAlignment="1" applyProtection="1">
      <alignment horizontal="center" vertical="top"/>
      <protection locked="0"/>
    </xf>
    <xf numFmtId="1" fontId="7" fillId="4" borderId="0" xfId="0" applyNumberFormat="1" applyFont="1" applyFill="1" applyAlignment="1">
      <alignment horizontal="center" vertical="top"/>
    </xf>
  </cellXfs>
  <cellStyles count="4">
    <cellStyle name="Ausgabe" xfId="2" builtinId="21"/>
    <cellStyle name="Eingabe" xfId="1" builtinId="20"/>
    <cellStyle name="Prozent" xfId="3" builtinId="5"/>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Total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spPr>
            <a:solidFill>
              <a:schemeClr val="accent1"/>
            </a:solidFill>
            <a:ln>
              <a:noFill/>
            </a:ln>
            <a:effectLst/>
          </c:spPr>
          <c:invertIfNegative val="0"/>
          <c:cat>
            <c:strRef>
              <c:f>Results!$F$13:$O$13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Results!$F$15:$O$15</c:f>
              <c:numCache>
                <c:formatCode>0.00</c:formatCode>
                <c:ptCount val="10"/>
                <c:pt idx="0">
                  <c:v>1.7992394179894184</c:v>
                </c:pt>
                <c:pt idx="1">
                  <c:v>1.9587632275132278</c:v>
                </c:pt>
                <c:pt idx="2">
                  <c:v>1.8559193121693125</c:v>
                </c:pt>
                <c:pt idx="3">
                  <c:v>1.7391865079365079</c:v>
                </c:pt>
                <c:pt idx="4">
                  <c:v>1.6816798941798943</c:v>
                </c:pt>
                <c:pt idx="5">
                  <c:v>1.9859788359788362</c:v>
                </c:pt>
                <c:pt idx="6">
                  <c:v>1.9905423280423282</c:v>
                </c:pt>
                <c:pt idx="7">
                  <c:v>2.0734788359788365</c:v>
                </c:pt>
                <c:pt idx="8">
                  <c:v>2.0214947089947093</c:v>
                </c:pt>
                <c:pt idx="9">
                  <c:v>1.7746362433862435</c:v>
                </c:pt>
              </c:numCache>
            </c:numRef>
          </c:val>
          <c:extLst>
            <c:ext xmlns:c16="http://schemas.microsoft.com/office/drawing/2014/chart" uri="{C3380CC4-5D6E-409C-BE32-E72D297353CC}">
              <c16:uniqueId val="{00000000-1EC4-4B24-B1AE-AAD0921E1765}"/>
            </c:ext>
          </c:extLst>
        </c:ser>
        <c:dLbls>
          <c:showLegendKey val="0"/>
          <c:showVal val="0"/>
          <c:showCatName val="0"/>
          <c:showSerName val="0"/>
          <c:showPercent val="0"/>
          <c:showBubbleSize val="0"/>
        </c:dLbls>
        <c:gapWidth val="150"/>
        <c:overlap val="100"/>
        <c:axId val="606013656"/>
        <c:axId val="606013984"/>
      </c:barChart>
      <c:catAx>
        <c:axId val="60601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6013984"/>
        <c:crosses val="autoZero"/>
        <c:auto val="1"/>
        <c:lblAlgn val="ctr"/>
        <c:lblOffset val="100"/>
        <c:noMultiLvlLbl val="0"/>
      </c:catAx>
      <c:valAx>
        <c:axId val="6060139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601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Identifying</a:t>
            </a:r>
            <a:r>
              <a:rPr lang="de-DE" baseline="0"/>
              <a:t> key areas of the solution models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strRef>
              <c:f>Results!$F$13</c:f>
              <c:strCache>
                <c:ptCount val="1"/>
                <c:pt idx="0">
                  <c:v>Service Creation - Cooperation</c:v>
                </c:pt>
              </c:strCache>
            </c:strRef>
          </c:tx>
          <c:spPr>
            <a:ln w="28575" cap="rnd">
              <a:solidFill>
                <a:schemeClr val="accent6">
                  <a:lumMod val="20000"/>
                  <a:lumOff val="80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Results!$F$19:$F$30</c:f>
              <c:numCache>
                <c:formatCode>0.0</c:formatCode>
                <c:ptCount val="12"/>
                <c:pt idx="0">
                  <c:v>2.1666666666666665</c:v>
                </c:pt>
                <c:pt idx="1">
                  <c:v>1</c:v>
                </c:pt>
                <c:pt idx="2">
                  <c:v>2.25</c:v>
                </c:pt>
                <c:pt idx="3">
                  <c:v>1.5</c:v>
                </c:pt>
                <c:pt idx="4">
                  <c:v>2.125</c:v>
                </c:pt>
                <c:pt idx="5">
                  <c:v>1.9285714285714282</c:v>
                </c:pt>
                <c:pt idx="6">
                  <c:v>2.1500000000000004</c:v>
                </c:pt>
                <c:pt idx="7">
                  <c:v>2.1111111111111112</c:v>
                </c:pt>
                <c:pt idx="8">
                  <c:v>2</c:v>
                </c:pt>
                <c:pt idx="9">
                  <c:v>1.875</c:v>
                </c:pt>
                <c:pt idx="10">
                  <c:v>1.3125</c:v>
                </c:pt>
                <c:pt idx="11">
                  <c:v>1.4999999999999998</c:v>
                </c:pt>
              </c:numCache>
            </c:numRef>
          </c:val>
          <c:extLst>
            <c:ext xmlns:c16="http://schemas.microsoft.com/office/drawing/2014/chart" uri="{C3380CC4-5D6E-409C-BE32-E72D297353CC}">
              <c16:uniqueId val="{00000000-1CB4-40B5-A287-E491AE41C4E8}"/>
            </c:ext>
          </c:extLst>
        </c:ser>
        <c:ser>
          <c:idx val="1"/>
          <c:order val="1"/>
          <c:tx>
            <c:strRef>
              <c:f>Results!$G$13</c:f>
              <c:strCache>
                <c:ptCount val="1"/>
                <c:pt idx="0">
                  <c:v>Service Creation - EU Solution</c:v>
                </c:pt>
              </c:strCache>
            </c:strRef>
          </c:tx>
          <c:spPr>
            <a:ln w="28575" cap="rnd">
              <a:solidFill>
                <a:schemeClr val="tx2">
                  <a:lumMod val="10000"/>
                  <a:lumOff val="90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Results!$G$19:$G$30</c:f>
              <c:numCache>
                <c:formatCode>0.0</c:formatCode>
                <c:ptCount val="12"/>
                <c:pt idx="0">
                  <c:v>2.1666666666666665</c:v>
                </c:pt>
                <c:pt idx="1">
                  <c:v>1</c:v>
                </c:pt>
                <c:pt idx="2">
                  <c:v>2.25</c:v>
                </c:pt>
                <c:pt idx="3">
                  <c:v>1.5</c:v>
                </c:pt>
                <c:pt idx="4">
                  <c:v>2</c:v>
                </c:pt>
                <c:pt idx="5">
                  <c:v>1.8928571428571426</c:v>
                </c:pt>
                <c:pt idx="6">
                  <c:v>1.9500000000000002</c:v>
                </c:pt>
                <c:pt idx="7">
                  <c:v>2.1111111111111112</c:v>
                </c:pt>
                <c:pt idx="8">
                  <c:v>1.5833333333333335</c:v>
                </c:pt>
                <c:pt idx="9">
                  <c:v>2</c:v>
                </c:pt>
                <c:pt idx="10">
                  <c:v>1.8125</c:v>
                </c:pt>
                <c:pt idx="11">
                  <c:v>2.214285714285714</c:v>
                </c:pt>
              </c:numCache>
            </c:numRef>
          </c:val>
          <c:extLst>
            <c:ext xmlns:c16="http://schemas.microsoft.com/office/drawing/2014/chart" uri="{C3380CC4-5D6E-409C-BE32-E72D297353CC}">
              <c16:uniqueId val="{00000001-1CB4-40B5-A287-E491AE41C4E8}"/>
            </c:ext>
          </c:extLst>
        </c:ser>
        <c:ser>
          <c:idx val="2"/>
          <c:order val="2"/>
          <c:tx>
            <c:strRef>
              <c:f>Results!$H$13</c:f>
              <c:strCache>
                <c:ptCount val="1"/>
                <c:pt idx="0">
                  <c:v>Service Creation - Commercial
Provider</c:v>
                </c:pt>
              </c:strCache>
            </c:strRef>
          </c:tx>
          <c:spPr>
            <a:ln w="28575" cap="rnd">
              <a:solidFill>
                <a:schemeClr val="accent4"/>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Results!$H$19:$H$30</c:f>
              <c:numCache>
                <c:formatCode>0.0</c:formatCode>
                <c:ptCount val="12"/>
                <c:pt idx="0">
                  <c:v>2.1666666666666665</c:v>
                </c:pt>
                <c:pt idx="1">
                  <c:v>1</c:v>
                </c:pt>
                <c:pt idx="2">
                  <c:v>2.25</c:v>
                </c:pt>
                <c:pt idx="3">
                  <c:v>1.8333333333333333</c:v>
                </c:pt>
                <c:pt idx="4">
                  <c:v>1.9375</c:v>
                </c:pt>
                <c:pt idx="5">
                  <c:v>2.214285714285714</c:v>
                </c:pt>
                <c:pt idx="6">
                  <c:v>2.1</c:v>
                </c:pt>
                <c:pt idx="7">
                  <c:v>1.8888888888888888</c:v>
                </c:pt>
                <c:pt idx="8">
                  <c:v>2</c:v>
                </c:pt>
                <c:pt idx="9">
                  <c:v>1.75</c:v>
                </c:pt>
                <c:pt idx="10">
                  <c:v>1.375</c:v>
                </c:pt>
                <c:pt idx="11">
                  <c:v>1.7857142857142856</c:v>
                </c:pt>
              </c:numCache>
            </c:numRef>
          </c:val>
          <c:extLst>
            <c:ext xmlns:c16="http://schemas.microsoft.com/office/drawing/2014/chart" uri="{C3380CC4-5D6E-409C-BE32-E72D297353CC}">
              <c16:uniqueId val="{00000002-1CB4-40B5-A287-E491AE41C4E8}"/>
            </c:ext>
          </c:extLst>
        </c:ser>
        <c:ser>
          <c:idx val="3"/>
          <c:order val="3"/>
          <c:tx>
            <c:strRef>
              <c:f>Results!$I$13</c:f>
              <c:strCache>
                <c:ptCount val="1"/>
                <c:pt idx="0">
                  <c:v>Data Access - Cooperation</c:v>
                </c:pt>
              </c:strCache>
            </c:strRef>
          </c:tx>
          <c:spPr>
            <a:ln w="28575" cap="rnd">
              <a:solidFill>
                <a:schemeClr val="accent6">
                  <a:lumMod val="40000"/>
                  <a:lumOff val="60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Results!$I$19:$I$30</c:f>
              <c:numCache>
                <c:formatCode>0.0</c:formatCode>
                <c:ptCount val="12"/>
                <c:pt idx="0">
                  <c:v>2</c:v>
                </c:pt>
                <c:pt idx="1">
                  <c:v>0.83333333333333326</c:v>
                </c:pt>
                <c:pt idx="2">
                  <c:v>1.6875</c:v>
                </c:pt>
                <c:pt idx="3">
                  <c:v>1.4166666666666665</c:v>
                </c:pt>
                <c:pt idx="4">
                  <c:v>1.6875</c:v>
                </c:pt>
                <c:pt idx="5">
                  <c:v>1.5714285714285714</c:v>
                </c:pt>
                <c:pt idx="6">
                  <c:v>2.0499999999999998</c:v>
                </c:pt>
                <c:pt idx="7">
                  <c:v>2</c:v>
                </c:pt>
                <c:pt idx="8">
                  <c:v>2</c:v>
                </c:pt>
                <c:pt idx="9">
                  <c:v>1.875</c:v>
                </c:pt>
                <c:pt idx="10">
                  <c:v>1.5</c:v>
                </c:pt>
                <c:pt idx="11">
                  <c:v>1.4999999999999998</c:v>
                </c:pt>
              </c:numCache>
            </c:numRef>
          </c:val>
          <c:extLst>
            <c:ext xmlns:c16="http://schemas.microsoft.com/office/drawing/2014/chart" uri="{C3380CC4-5D6E-409C-BE32-E72D297353CC}">
              <c16:uniqueId val="{00000003-1CB4-40B5-A287-E491AE41C4E8}"/>
            </c:ext>
          </c:extLst>
        </c:ser>
        <c:ser>
          <c:idx val="4"/>
          <c:order val="4"/>
          <c:tx>
            <c:strRef>
              <c:f>Results!$J$13</c:f>
              <c:strCache>
                <c:ptCount val="1"/>
                <c:pt idx="0">
                  <c:v>Data Access - Commercial
Provider</c:v>
                </c:pt>
              </c:strCache>
            </c:strRef>
          </c:tx>
          <c:spPr>
            <a:ln w="28575" cap="rnd">
              <a:solidFill>
                <a:schemeClr val="accent4">
                  <a:lumMod val="90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Results!$J$19:$J$30</c:f>
              <c:numCache>
                <c:formatCode>0.0</c:formatCode>
                <c:ptCount val="12"/>
                <c:pt idx="0">
                  <c:v>1.3333333333333333</c:v>
                </c:pt>
                <c:pt idx="1">
                  <c:v>0.99999999999999989</c:v>
                </c:pt>
                <c:pt idx="2">
                  <c:v>1.5</c:v>
                </c:pt>
                <c:pt idx="3">
                  <c:v>1.5833333333333333</c:v>
                </c:pt>
                <c:pt idx="4">
                  <c:v>0.9375</c:v>
                </c:pt>
                <c:pt idx="5">
                  <c:v>1.7857142857142856</c:v>
                </c:pt>
                <c:pt idx="6">
                  <c:v>2</c:v>
                </c:pt>
                <c:pt idx="7">
                  <c:v>1.7777777777777777</c:v>
                </c:pt>
                <c:pt idx="8">
                  <c:v>1.9166666666666667</c:v>
                </c:pt>
                <c:pt idx="9">
                  <c:v>1.75</c:v>
                </c:pt>
                <c:pt idx="10">
                  <c:v>1.5625</c:v>
                </c:pt>
                <c:pt idx="11">
                  <c:v>1.7857142857142856</c:v>
                </c:pt>
              </c:numCache>
            </c:numRef>
          </c:val>
          <c:extLst>
            <c:ext xmlns:c16="http://schemas.microsoft.com/office/drawing/2014/chart" uri="{C3380CC4-5D6E-409C-BE32-E72D297353CC}">
              <c16:uniqueId val="{00000004-1CB4-40B5-A287-E491AE41C4E8}"/>
            </c:ext>
          </c:extLst>
        </c:ser>
        <c:ser>
          <c:idx val="5"/>
          <c:order val="5"/>
          <c:tx>
            <c:strRef>
              <c:f>Results!$K$13</c:f>
              <c:strCache>
                <c:ptCount val="1"/>
                <c:pt idx="0">
                  <c:v>Outsourcing - LU-DE
Cooperation</c:v>
                </c:pt>
              </c:strCache>
            </c:strRef>
          </c:tx>
          <c:spPr>
            <a:ln w="28575" cap="rnd">
              <a:solidFill>
                <a:schemeClr val="accent6">
                  <a:lumMod val="60000"/>
                  <a:lumOff val="40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Results!$K$19:$K$30</c:f>
              <c:numCache>
                <c:formatCode>0.0</c:formatCode>
                <c:ptCount val="12"/>
                <c:pt idx="0">
                  <c:v>2.25</c:v>
                </c:pt>
                <c:pt idx="1">
                  <c:v>1.1666666666666665</c:v>
                </c:pt>
                <c:pt idx="2">
                  <c:v>1.6875</c:v>
                </c:pt>
                <c:pt idx="3">
                  <c:v>2.083333333333333</c:v>
                </c:pt>
                <c:pt idx="4">
                  <c:v>1.75</c:v>
                </c:pt>
                <c:pt idx="5">
                  <c:v>1.75</c:v>
                </c:pt>
                <c:pt idx="6">
                  <c:v>2.0500000000000003</c:v>
                </c:pt>
                <c:pt idx="7">
                  <c:v>1.8888888888888888</c:v>
                </c:pt>
                <c:pt idx="8">
                  <c:v>1.8333333333333333</c:v>
                </c:pt>
                <c:pt idx="9">
                  <c:v>1.875</c:v>
                </c:pt>
                <c:pt idx="10">
                  <c:v>2</c:v>
                </c:pt>
                <c:pt idx="11">
                  <c:v>2.0714285714285712</c:v>
                </c:pt>
              </c:numCache>
            </c:numRef>
          </c:val>
          <c:extLst>
            <c:ext xmlns:c16="http://schemas.microsoft.com/office/drawing/2014/chart" uri="{C3380CC4-5D6E-409C-BE32-E72D297353CC}">
              <c16:uniqueId val="{00000005-1CB4-40B5-A287-E491AE41C4E8}"/>
            </c:ext>
          </c:extLst>
        </c:ser>
        <c:ser>
          <c:idx val="6"/>
          <c:order val="6"/>
          <c:tx>
            <c:strRef>
              <c:f>Results!$L$13</c:f>
              <c:strCache>
                <c:ptCount val="1"/>
                <c:pt idx="0">
                  <c:v>Outsourcing - EU Solution</c:v>
                </c:pt>
              </c:strCache>
            </c:strRef>
          </c:tx>
          <c:spPr>
            <a:ln w="28575" cap="rnd">
              <a:solidFill>
                <a:schemeClr val="tx2">
                  <a:lumMod val="25000"/>
                  <a:lumOff val="75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Results!$L$19:$L$30</c:f>
              <c:numCache>
                <c:formatCode>0.0</c:formatCode>
                <c:ptCount val="12"/>
                <c:pt idx="0">
                  <c:v>1.6666666666666667</c:v>
                </c:pt>
                <c:pt idx="1">
                  <c:v>0.5</c:v>
                </c:pt>
                <c:pt idx="2">
                  <c:v>1.6875</c:v>
                </c:pt>
                <c:pt idx="3">
                  <c:v>1.1666666666666667</c:v>
                </c:pt>
                <c:pt idx="4">
                  <c:v>1.625</c:v>
                </c:pt>
                <c:pt idx="5">
                  <c:v>1.6428571428571428</c:v>
                </c:pt>
                <c:pt idx="6">
                  <c:v>0.95000000000000007</c:v>
                </c:pt>
                <c:pt idx="7">
                  <c:v>1.8888888888888888</c:v>
                </c:pt>
                <c:pt idx="8">
                  <c:v>1</c:v>
                </c:pt>
                <c:pt idx="9">
                  <c:v>1.625</c:v>
                </c:pt>
                <c:pt idx="10">
                  <c:v>3</c:v>
                </c:pt>
                <c:pt idx="11">
                  <c:v>2.9285714285714284</c:v>
                </c:pt>
              </c:numCache>
            </c:numRef>
          </c:val>
          <c:extLst>
            <c:ext xmlns:c16="http://schemas.microsoft.com/office/drawing/2014/chart" uri="{C3380CC4-5D6E-409C-BE32-E72D297353CC}">
              <c16:uniqueId val="{00000006-1CB4-40B5-A287-E491AE41C4E8}"/>
            </c:ext>
          </c:extLst>
        </c:ser>
        <c:ser>
          <c:idx val="7"/>
          <c:order val="7"/>
          <c:tx>
            <c:strRef>
              <c:f>Results!$M$13</c:f>
              <c:strCache>
                <c:ptCount val="1"/>
                <c:pt idx="0">
                  <c:v>Outsourcing - Commercial
Provider</c:v>
                </c:pt>
              </c:strCache>
            </c:strRef>
          </c:tx>
          <c:spPr>
            <a:ln w="28575" cap="rnd">
              <a:solidFill>
                <a:schemeClr val="accent4">
                  <a:lumMod val="75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Results!$M$19:$M$30</c:f>
              <c:numCache>
                <c:formatCode>0.0</c:formatCode>
                <c:ptCount val="12"/>
                <c:pt idx="0">
                  <c:v>2.333333333333333</c:v>
                </c:pt>
                <c:pt idx="1">
                  <c:v>1.9999999999999998</c:v>
                </c:pt>
                <c:pt idx="2">
                  <c:v>2.5</c:v>
                </c:pt>
                <c:pt idx="3">
                  <c:v>2.333333333333333</c:v>
                </c:pt>
                <c:pt idx="4">
                  <c:v>1.8125</c:v>
                </c:pt>
                <c:pt idx="5">
                  <c:v>2.1071428571428568</c:v>
                </c:pt>
                <c:pt idx="6">
                  <c:v>2.25</c:v>
                </c:pt>
                <c:pt idx="7">
                  <c:v>1.8888888888888888</c:v>
                </c:pt>
                <c:pt idx="8">
                  <c:v>1.5833333333333335</c:v>
                </c:pt>
                <c:pt idx="9">
                  <c:v>1.75</c:v>
                </c:pt>
                <c:pt idx="10">
                  <c:v>1.6875</c:v>
                </c:pt>
                <c:pt idx="11">
                  <c:v>2.4999999999999996</c:v>
                </c:pt>
              </c:numCache>
            </c:numRef>
          </c:val>
          <c:extLst>
            <c:ext xmlns:c16="http://schemas.microsoft.com/office/drawing/2014/chart" uri="{C3380CC4-5D6E-409C-BE32-E72D297353CC}">
              <c16:uniqueId val="{00000007-1CB4-40B5-A287-E491AE41C4E8}"/>
            </c:ext>
          </c:extLst>
        </c:ser>
        <c:ser>
          <c:idx val="8"/>
          <c:order val="8"/>
          <c:tx>
            <c:strRef>
              <c:f>Results!$N$13</c:f>
              <c:strCache>
                <c:ptCount val="1"/>
                <c:pt idx="0">
                  <c:v>Full Value Chain - Slim SRTI</c:v>
                </c:pt>
              </c:strCache>
            </c:strRef>
          </c:tx>
          <c:spPr>
            <a:ln w="28575" cap="rnd">
              <a:solidFill>
                <a:schemeClr val="accent4">
                  <a:lumMod val="50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Results!$N$19:$N$30</c:f>
              <c:numCache>
                <c:formatCode>0.0</c:formatCode>
                <c:ptCount val="12"/>
                <c:pt idx="0">
                  <c:v>1.5833333333333335</c:v>
                </c:pt>
                <c:pt idx="1">
                  <c:v>0.16666666666666666</c:v>
                </c:pt>
                <c:pt idx="2">
                  <c:v>2.0625</c:v>
                </c:pt>
                <c:pt idx="3">
                  <c:v>0.99999999999999989</c:v>
                </c:pt>
                <c:pt idx="4">
                  <c:v>1.875</c:v>
                </c:pt>
                <c:pt idx="5">
                  <c:v>2.1785714285714284</c:v>
                </c:pt>
                <c:pt idx="6">
                  <c:v>2.6</c:v>
                </c:pt>
                <c:pt idx="7">
                  <c:v>2.0555555555555554</c:v>
                </c:pt>
                <c:pt idx="8">
                  <c:v>2.5000000000000004</c:v>
                </c:pt>
                <c:pt idx="9">
                  <c:v>1.875</c:v>
                </c:pt>
                <c:pt idx="10">
                  <c:v>1.5</c:v>
                </c:pt>
                <c:pt idx="11">
                  <c:v>2.3571428571428572</c:v>
                </c:pt>
              </c:numCache>
            </c:numRef>
          </c:val>
          <c:extLst>
            <c:ext xmlns:c16="http://schemas.microsoft.com/office/drawing/2014/chart" uri="{C3380CC4-5D6E-409C-BE32-E72D297353CC}">
              <c16:uniqueId val="{00000008-1CB4-40B5-A287-E491AE41C4E8}"/>
            </c:ext>
          </c:extLst>
        </c:ser>
        <c:ser>
          <c:idx val="9"/>
          <c:order val="9"/>
          <c:tx>
            <c:strRef>
              <c:f>Results!$O$13</c:f>
              <c:strCache>
                <c:ptCount val="1"/>
                <c:pt idx="0">
                  <c:v>Full Value Chain - Advanced SRTI</c:v>
                </c:pt>
              </c:strCache>
            </c:strRef>
          </c:tx>
          <c:spPr>
            <a:ln w="28575" cap="rnd">
              <a:solidFill>
                <a:schemeClr val="accent4">
                  <a:lumMod val="25000"/>
                </a:schemeClr>
              </a:solidFill>
              <a:round/>
            </a:ln>
            <a:effectLst/>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Results!$O$19:$O$30</c:f>
              <c:numCache>
                <c:formatCode>0.0</c:formatCode>
                <c:ptCount val="12"/>
                <c:pt idx="0">
                  <c:v>2.5</c:v>
                </c:pt>
                <c:pt idx="1">
                  <c:v>1.6666666666666665</c:v>
                </c:pt>
                <c:pt idx="2">
                  <c:v>2.6875</c:v>
                </c:pt>
                <c:pt idx="3">
                  <c:v>2.4166666666666665</c:v>
                </c:pt>
                <c:pt idx="4">
                  <c:v>2.75</c:v>
                </c:pt>
                <c:pt idx="5">
                  <c:v>2.3928571428571428</c:v>
                </c:pt>
                <c:pt idx="6">
                  <c:v>2.3500000000000005</c:v>
                </c:pt>
                <c:pt idx="7">
                  <c:v>2.2777777777777777</c:v>
                </c:pt>
                <c:pt idx="8">
                  <c:v>2.666666666666667</c:v>
                </c:pt>
                <c:pt idx="9">
                  <c:v>2</c:v>
                </c:pt>
                <c:pt idx="10">
                  <c:v>0.4375</c:v>
                </c:pt>
                <c:pt idx="11">
                  <c:v>1.1428571428571428</c:v>
                </c:pt>
              </c:numCache>
            </c:numRef>
          </c:val>
          <c:extLst>
            <c:ext xmlns:c16="http://schemas.microsoft.com/office/drawing/2014/chart" uri="{C3380CC4-5D6E-409C-BE32-E72D297353CC}">
              <c16:uniqueId val="{00000009-1CB4-40B5-A287-E491AE41C4E8}"/>
            </c:ext>
          </c:extLst>
        </c:ser>
        <c:dLbls>
          <c:showLegendKey val="0"/>
          <c:showVal val="0"/>
          <c:showCatName val="0"/>
          <c:showSerName val="0"/>
          <c:showPercent val="0"/>
          <c:showBubbleSize val="0"/>
        </c:dLbls>
        <c:axId val="513371344"/>
        <c:axId val="513367080"/>
      </c:radarChart>
      <c:catAx>
        <c:axId val="51337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3367080"/>
        <c:crosses val="autoZero"/>
        <c:auto val="1"/>
        <c:lblAlgn val="ctr"/>
        <c:lblOffset val="100"/>
        <c:noMultiLvlLbl val="0"/>
      </c:catAx>
      <c:valAx>
        <c:axId val="513367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33713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Total score separated by evaluation</a:t>
            </a:r>
            <a:r>
              <a:rPr lang="de-DE" baseline="0"/>
              <a:t> criteria</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Results!$D$19</c:f>
              <c:strCache>
                <c:ptCount val="1"/>
                <c:pt idx="0">
                  <c:v>Basic Traffic Information</c:v>
                </c:pt>
              </c:strCache>
            </c:strRef>
          </c:tx>
          <c:spPr>
            <a:solidFill>
              <a:schemeClr val="bg2">
                <a:lumMod val="20000"/>
                <a:lumOff val="8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Results!$R$19:$AA$19</c:f>
              <c:numCache>
                <c:formatCode>General</c:formatCode>
                <c:ptCount val="10"/>
                <c:pt idx="0">
                  <c:v>0.21666666666666667</c:v>
                </c:pt>
                <c:pt idx="1">
                  <c:v>0.21666666666666667</c:v>
                </c:pt>
                <c:pt idx="2">
                  <c:v>0.21666666666666667</c:v>
                </c:pt>
                <c:pt idx="3">
                  <c:v>0.2</c:v>
                </c:pt>
                <c:pt idx="4">
                  <c:v>0.13333333333333333</c:v>
                </c:pt>
                <c:pt idx="5">
                  <c:v>0.22500000000000001</c:v>
                </c:pt>
                <c:pt idx="6">
                  <c:v>0.16666666666666669</c:v>
                </c:pt>
                <c:pt idx="7">
                  <c:v>0.23333333333333331</c:v>
                </c:pt>
                <c:pt idx="8">
                  <c:v>0.15833333333333335</c:v>
                </c:pt>
                <c:pt idx="9">
                  <c:v>0.25</c:v>
                </c:pt>
              </c:numCache>
            </c:numRef>
          </c:val>
          <c:extLst>
            <c:ext xmlns:c16="http://schemas.microsoft.com/office/drawing/2014/chart" uri="{C3380CC4-5D6E-409C-BE32-E72D297353CC}">
              <c16:uniqueId val="{00000000-D038-4EDA-A08F-A7DC1FA901E4}"/>
            </c:ext>
          </c:extLst>
        </c:ser>
        <c:ser>
          <c:idx val="1"/>
          <c:order val="1"/>
          <c:tx>
            <c:strRef>
              <c:f>Results!$D$20</c:f>
              <c:strCache>
                <c:ptCount val="1"/>
                <c:pt idx="0">
                  <c:v>Advanced Traffic Information</c:v>
                </c:pt>
              </c:strCache>
            </c:strRef>
          </c:tx>
          <c:spPr>
            <a:solidFill>
              <a:schemeClr val="bg2">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Results!$R$20:$AA$20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38-4EDA-A08F-A7DC1FA901E4}"/>
            </c:ext>
          </c:extLst>
        </c:ser>
        <c:ser>
          <c:idx val="2"/>
          <c:order val="2"/>
          <c:tx>
            <c:strRef>
              <c:f>Results!$D$21</c:f>
              <c:strCache>
                <c:ptCount val="1"/>
                <c:pt idx="0">
                  <c:v>Data Interface</c:v>
                </c:pt>
              </c:strCache>
            </c:strRef>
          </c:tx>
          <c:spPr>
            <a:solidFill>
              <a:schemeClr val="accent1">
                <a:lumMod val="40000"/>
                <a:lumOff val="6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Results!$R$21:$AA$21</c:f>
              <c:numCache>
                <c:formatCode>General</c:formatCode>
                <c:ptCount val="10"/>
                <c:pt idx="0">
                  <c:v>0.15</c:v>
                </c:pt>
                <c:pt idx="1">
                  <c:v>0.15</c:v>
                </c:pt>
                <c:pt idx="2">
                  <c:v>0.15</c:v>
                </c:pt>
                <c:pt idx="3">
                  <c:v>0.1125</c:v>
                </c:pt>
                <c:pt idx="4">
                  <c:v>0.1</c:v>
                </c:pt>
                <c:pt idx="5">
                  <c:v>0.1125</c:v>
                </c:pt>
                <c:pt idx="6">
                  <c:v>0.1125</c:v>
                </c:pt>
                <c:pt idx="7">
                  <c:v>0.16666666666666666</c:v>
                </c:pt>
                <c:pt idx="8">
                  <c:v>0.13750000000000001</c:v>
                </c:pt>
                <c:pt idx="9">
                  <c:v>0.17916666666666667</c:v>
                </c:pt>
              </c:numCache>
            </c:numRef>
          </c:val>
          <c:extLst>
            <c:ext xmlns:c16="http://schemas.microsoft.com/office/drawing/2014/chart" uri="{C3380CC4-5D6E-409C-BE32-E72D297353CC}">
              <c16:uniqueId val="{00000002-D038-4EDA-A08F-A7DC1FA901E4}"/>
            </c:ext>
          </c:extLst>
        </c:ser>
        <c:ser>
          <c:idx val="3"/>
          <c:order val="3"/>
          <c:tx>
            <c:strRef>
              <c:f>Results!$D$22</c:f>
              <c:strCache>
                <c:ptCount val="1"/>
                <c:pt idx="0">
                  <c:v>Data Intelligence</c:v>
                </c:pt>
              </c:strCache>
            </c:strRef>
          </c:tx>
          <c:spPr>
            <a:solidFill>
              <a:schemeClr val="accent1">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Results!$R$22:$AA$22</c:f>
              <c:numCache>
                <c:formatCode>General</c:formatCode>
                <c:ptCount val="10"/>
                <c:pt idx="0">
                  <c:v>0.05</c:v>
                </c:pt>
                <c:pt idx="1">
                  <c:v>0.05</c:v>
                </c:pt>
                <c:pt idx="2">
                  <c:v>6.1111111111111109E-2</c:v>
                </c:pt>
                <c:pt idx="3">
                  <c:v>4.7222222222222214E-2</c:v>
                </c:pt>
                <c:pt idx="4">
                  <c:v>5.2777777777777778E-2</c:v>
                </c:pt>
                <c:pt idx="5">
                  <c:v>6.9444444444444434E-2</c:v>
                </c:pt>
                <c:pt idx="6">
                  <c:v>3.888888888888889E-2</c:v>
                </c:pt>
                <c:pt idx="7">
                  <c:v>7.7777777777777765E-2</c:v>
                </c:pt>
                <c:pt idx="8">
                  <c:v>3.3333333333333326E-2</c:v>
                </c:pt>
                <c:pt idx="9">
                  <c:v>8.0555555555555547E-2</c:v>
                </c:pt>
              </c:numCache>
            </c:numRef>
          </c:val>
          <c:extLst>
            <c:ext xmlns:c16="http://schemas.microsoft.com/office/drawing/2014/chart" uri="{C3380CC4-5D6E-409C-BE32-E72D297353CC}">
              <c16:uniqueId val="{00000003-D038-4EDA-A08F-A7DC1FA901E4}"/>
            </c:ext>
          </c:extLst>
        </c:ser>
        <c:ser>
          <c:idx val="4"/>
          <c:order val="4"/>
          <c:tx>
            <c:strRef>
              <c:f>Results!$D$23</c:f>
              <c:strCache>
                <c:ptCount val="1"/>
                <c:pt idx="0">
                  <c:v>Data Feed</c:v>
                </c:pt>
              </c:strCache>
            </c:strRef>
          </c:tx>
          <c:spPr>
            <a:solidFill>
              <a:schemeClr val="accent1">
                <a:lumMod val="40000"/>
                <a:lumOff val="6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Results!$R$23:$AA$23</c:f>
              <c:numCache>
                <c:formatCode>General</c:formatCode>
                <c:ptCount val="10"/>
                <c:pt idx="0">
                  <c:v>7.0833333333333331E-2</c:v>
                </c:pt>
                <c:pt idx="1">
                  <c:v>6.6666666666666666E-2</c:v>
                </c:pt>
                <c:pt idx="2">
                  <c:v>6.4583333333333326E-2</c:v>
                </c:pt>
                <c:pt idx="3">
                  <c:v>5.6250000000000001E-2</c:v>
                </c:pt>
                <c:pt idx="4">
                  <c:v>3.125E-2</c:v>
                </c:pt>
                <c:pt idx="5">
                  <c:v>5.8333333333333334E-2</c:v>
                </c:pt>
                <c:pt idx="6">
                  <c:v>5.4166666666666669E-2</c:v>
                </c:pt>
                <c:pt idx="7">
                  <c:v>6.0416666666666667E-2</c:v>
                </c:pt>
                <c:pt idx="8">
                  <c:v>6.25E-2</c:v>
                </c:pt>
                <c:pt idx="9">
                  <c:v>9.166666666666666E-2</c:v>
                </c:pt>
              </c:numCache>
            </c:numRef>
          </c:val>
          <c:extLst>
            <c:ext xmlns:c16="http://schemas.microsoft.com/office/drawing/2014/chart" uri="{C3380CC4-5D6E-409C-BE32-E72D297353CC}">
              <c16:uniqueId val="{00000004-D038-4EDA-A08F-A7DC1FA901E4}"/>
            </c:ext>
          </c:extLst>
        </c:ser>
        <c:ser>
          <c:idx val="5"/>
          <c:order val="5"/>
          <c:tx>
            <c:strRef>
              <c:f>Results!$D$24</c:f>
              <c:strCache>
                <c:ptCount val="1"/>
                <c:pt idx="0">
                  <c:v>System &amp; Support</c:v>
                </c:pt>
              </c:strCache>
            </c:strRef>
          </c:tx>
          <c:spPr>
            <a:solidFill>
              <a:schemeClr val="accent1">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Results!$R$24:$AA$24</c:f>
              <c:numCache>
                <c:formatCode>General</c:formatCode>
                <c:ptCount val="10"/>
                <c:pt idx="0">
                  <c:v>6.4285714285714265E-2</c:v>
                </c:pt>
                <c:pt idx="1">
                  <c:v>6.3095238095238079E-2</c:v>
                </c:pt>
                <c:pt idx="2">
                  <c:v>7.3809523809523797E-2</c:v>
                </c:pt>
                <c:pt idx="3">
                  <c:v>5.2380952380952382E-2</c:v>
                </c:pt>
                <c:pt idx="4">
                  <c:v>5.9523809523809521E-2</c:v>
                </c:pt>
                <c:pt idx="5">
                  <c:v>5.8333333333333334E-2</c:v>
                </c:pt>
                <c:pt idx="6">
                  <c:v>5.4761904761904762E-2</c:v>
                </c:pt>
                <c:pt idx="7">
                  <c:v>7.0238095238095224E-2</c:v>
                </c:pt>
                <c:pt idx="8">
                  <c:v>7.2619047619047611E-2</c:v>
                </c:pt>
                <c:pt idx="9">
                  <c:v>7.9761904761904756E-2</c:v>
                </c:pt>
              </c:numCache>
            </c:numRef>
          </c:val>
          <c:extLst>
            <c:ext xmlns:c16="http://schemas.microsoft.com/office/drawing/2014/chart" uri="{C3380CC4-5D6E-409C-BE32-E72D297353CC}">
              <c16:uniqueId val="{00000005-D038-4EDA-A08F-A7DC1FA901E4}"/>
            </c:ext>
          </c:extLst>
        </c:ser>
        <c:ser>
          <c:idx val="6"/>
          <c:order val="6"/>
          <c:tx>
            <c:strRef>
              <c:f>Results!$D$25</c:f>
              <c:strCache>
                <c:ptCount val="1"/>
                <c:pt idx="0">
                  <c:v>Ability</c:v>
                </c:pt>
              </c:strCache>
            </c:strRef>
          </c:tx>
          <c:spPr>
            <a:solidFill>
              <a:schemeClr val="accent4">
                <a:lumMod val="9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Results!$R$25:$AA$25</c:f>
              <c:numCache>
                <c:formatCode>General</c:formatCode>
                <c:ptCount val="10"/>
                <c:pt idx="0">
                  <c:v>0.35833333333333339</c:v>
                </c:pt>
                <c:pt idx="1">
                  <c:v>0.32500000000000001</c:v>
                </c:pt>
                <c:pt idx="2">
                  <c:v>0.35</c:v>
                </c:pt>
                <c:pt idx="3">
                  <c:v>0.34166666666666662</c:v>
                </c:pt>
                <c:pt idx="4">
                  <c:v>0.33333333333333331</c:v>
                </c:pt>
                <c:pt idx="5">
                  <c:v>0.34166666666666667</c:v>
                </c:pt>
                <c:pt idx="6">
                  <c:v>0.15833333333333333</c:v>
                </c:pt>
                <c:pt idx="7">
                  <c:v>0.375</c:v>
                </c:pt>
                <c:pt idx="8">
                  <c:v>0.43333333333333335</c:v>
                </c:pt>
                <c:pt idx="9">
                  <c:v>0.39166666666666672</c:v>
                </c:pt>
              </c:numCache>
            </c:numRef>
          </c:val>
          <c:extLst>
            <c:ext xmlns:c16="http://schemas.microsoft.com/office/drawing/2014/chart" uri="{C3380CC4-5D6E-409C-BE32-E72D297353CC}">
              <c16:uniqueId val="{00000006-D038-4EDA-A08F-A7DC1FA901E4}"/>
            </c:ext>
          </c:extLst>
        </c:ser>
        <c:ser>
          <c:idx val="7"/>
          <c:order val="7"/>
          <c:tx>
            <c:strRef>
              <c:f>Results!$D$26</c:f>
              <c:strCache>
                <c:ptCount val="1"/>
                <c:pt idx="0">
                  <c:v>Data Governance</c:v>
                </c:pt>
              </c:strCache>
            </c:strRef>
          </c:tx>
          <c:spPr>
            <a:solidFill>
              <a:schemeClr val="accent4">
                <a:lumMod val="75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Results!$R$26:$AA$26</c:f>
              <c:numCache>
                <c:formatCode>General</c:formatCode>
                <c:ptCount val="10"/>
                <c:pt idx="0">
                  <c:v>7.0370370370370375E-2</c:v>
                </c:pt>
                <c:pt idx="1">
                  <c:v>7.0370370370370375E-2</c:v>
                </c:pt>
                <c:pt idx="2">
                  <c:v>6.2962962962962957E-2</c:v>
                </c:pt>
                <c:pt idx="3">
                  <c:v>6.6666666666666666E-2</c:v>
                </c:pt>
                <c:pt idx="4">
                  <c:v>5.9259259259259255E-2</c:v>
                </c:pt>
                <c:pt idx="5">
                  <c:v>6.2962962962962957E-2</c:v>
                </c:pt>
                <c:pt idx="6">
                  <c:v>6.2962962962962957E-2</c:v>
                </c:pt>
                <c:pt idx="7">
                  <c:v>6.2962962962962957E-2</c:v>
                </c:pt>
                <c:pt idx="8">
                  <c:v>6.8518518518518506E-2</c:v>
                </c:pt>
                <c:pt idx="9">
                  <c:v>7.5925925925925924E-2</c:v>
                </c:pt>
              </c:numCache>
            </c:numRef>
          </c:val>
          <c:extLst>
            <c:ext xmlns:c16="http://schemas.microsoft.com/office/drawing/2014/chart" uri="{C3380CC4-5D6E-409C-BE32-E72D297353CC}">
              <c16:uniqueId val="{00000007-D038-4EDA-A08F-A7DC1FA901E4}"/>
            </c:ext>
          </c:extLst>
        </c:ser>
        <c:ser>
          <c:idx val="8"/>
          <c:order val="8"/>
          <c:tx>
            <c:strRef>
              <c:f>Results!$D$27</c:f>
              <c:strCache>
                <c:ptCount val="1"/>
                <c:pt idx="0">
                  <c:v>Cooperation</c:v>
                </c:pt>
              </c:strCache>
            </c:strRef>
          </c:tx>
          <c:spPr>
            <a:solidFill>
              <a:schemeClr val="accent4">
                <a:lumMod val="9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Results!$R$27:$AA$27</c:f>
              <c:numCache>
                <c:formatCode>General</c:formatCode>
                <c:ptCount val="10"/>
                <c:pt idx="0">
                  <c:v>0.2</c:v>
                </c:pt>
                <c:pt idx="1">
                  <c:v>0.15833333333333335</c:v>
                </c:pt>
                <c:pt idx="2">
                  <c:v>0.2</c:v>
                </c:pt>
                <c:pt idx="3">
                  <c:v>0.2</c:v>
                </c:pt>
                <c:pt idx="4">
                  <c:v>0.19166666666666668</c:v>
                </c:pt>
                <c:pt idx="5">
                  <c:v>0.18333333333333335</c:v>
                </c:pt>
                <c:pt idx="6">
                  <c:v>0.1</c:v>
                </c:pt>
                <c:pt idx="7">
                  <c:v>0.15833333333333335</c:v>
                </c:pt>
                <c:pt idx="8">
                  <c:v>0.25000000000000006</c:v>
                </c:pt>
                <c:pt idx="9">
                  <c:v>0.26666666666666672</c:v>
                </c:pt>
              </c:numCache>
            </c:numRef>
          </c:val>
          <c:extLst>
            <c:ext xmlns:c16="http://schemas.microsoft.com/office/drawing/2014/chart" uri="{C3380CC4-5D6E-409C-BE32-E72D297353CC}">
              <c16:uniqueId val="{00000008-D038-4EDA-A08F-A7DC1FA901E4}"/>
            </c:ext>
          </c:extLst>
        </c:ser>
        <c:ser>
          <c:idx val="9"/>
          <c:order val="9"/>
          <c:tx>
            <c:strRef>
              <c:f>Results!$D$28</c:f>
              <c:strCache>
                <c:ptCount val="1"/>
                <c:pt idx="0">
                  <c:v>Ecosystem Creation</c:v>
                </c:pt>
              </c:strCache>
            </c:strRef>
          </c:tx>
          <c:spPr>
            <a:solidFill>
              <a:schemeClr val="accent4">
                <a:lumMod val="75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Results!$R$28:$AA$28</c:f>
              <c:numCache>
                <c:formatCode>General</c:formatCode>
                <c:ptCount val="10"/>
                <c:pt idx="0">
                  <c:v>6.25E-2</c:v>
                </c:pt>
                <c:pt idx="1">
                  <c:v>6.6666666666666666E-2</c:v>
                </c:pt>
                <c:pt idx="2">
                  <c:v>5.8333333333333334E-2</c:v>
                </c:pt>
                <c:pt idx="3">
                  <c:v>6.25E-2</c:v>
                </c:pt>
                <c:pt idx="4">
                  <c:v>5.8333333333333334E-2</c:v>
                </c:pt>
                <c:pt idx="5">
                  <c:v>6.25E-2</c:v>
                </c:pt>
                <c:pt idx="6">
                  <c:v>5.4166666666666669E-2</c:v>
                </c:pt>
                <c:pt idx="7">
                  <c:v>5.8333333333333334E-2</c:v>
                </c:pt>
                <c:pt idx="8">
                  <c:v>6.25E-2</c:v>
                </c:pt>
                <c:pt idx="9">
                  <c:v>6.6666666666666666E-2</c:v>
                </c:pt>
              </c:numCache>
            </c:numRef>
          </c:val>
          <c:extLst>
            <c:ext xmlns:c16="http://schemas.microsoft.com/office/drawing/2014/chart" uri="{C3380CC4-5D6E-409C-BE32-E72D297353CC}">
              <c16:uniqueId val="{00000009-D038-4EDA-A08F-A7DC1FA901E4}"/>
            </c:ext>
          </c:extLst>
        </c:ser>
        <c:ser>
          <c:idx val="10"/>
          <c:order val="10"/>
          <c:tx>
            <c:strRef>
              <c:f>Results!$D$29</c:f>
              <c:strCache>
                <c:ptCount val="1"/>
                <c:pt idx="0">
                  <c:v>Development &amp; Operation</c:v>
                </c:pt>
              </c:strCache>
            </c:strRef>
          </c:tx>
          <c:spPr>
            <a:solidFill>
              <a:schemeClr val="accent6">
                <a:lumMod val="40000"/>
                <a:lumOff val="6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Results!$R$29:$AA$29</c:f>
              <c:numCache>
                <c:formatCode>General</c:formatCode>
                <c:ptCount val="10"/>
                <c:pt idx="0">
                  <c:v>0.30625000000000002</c:v>
                </c:pt>
                <c:pt idx="1">
                  <c:v>0.42291666666666666</c:v>
                </c:pt>
                <c:pt idx="2">
                  <c:v>0.32083333333333336</c:v>
                </c:pt>
                <c:pt idx="3">
                  <c:v>0.35</c:v>
                </c:pt>
                <c:pt idx="4">
                  <c:v>0.36458333333333331</c:v>
                </c:pt>
                <c:pt idx="5">
                  <c:v>0.46666666666666667</c:v>
                </c:pt>
                <c:pt idx="6">
                  <c:v>0.7</c:v>
                </c:pt>
                <c:pt idx="7">
                  <c:v>0.39374999999999999</c:v>
                </c:pt>
                <c:pt idx="8">
                  <c:v>0.35</c:v>
                </c:pt>
                <c:pt idx="9">
                  <c:v>0.10208333333333333</c:v>
                </c:pt>
              </c:numCache>
            </c:numRef>
          </c:val>
          <c:extLst>
            <c:ext xmlns:c16="http://schemas.microsoft.com/office/drawing/2014/chart" uri="{C3380CC4-5D6E-409C-BE32-E72D297353CC}">
              <c16:uniqueId val="{0000000A-D038-4EDA-A08F-A7DC1FA901E4}"/>
            </c:ext>
          </c:extLst>
        </c:ser>
        <c:ser>
          <c:idx val="11"/>
          <c:order val="11"/>
          <c:tx>
            <c:strRef>
              <c:f>Results!$D$30</c:f>
              <c:strCache>
                <c:ptCount val="1"/>
                <c:pt idx="0">
                  <c:v>Enhancement &amp; Synergies</c:v>
                </c:pt>
              </c:strCache>
            </c:strRef>
          </c:tx>
          <c:spPr>
            <a:solidFill>
              <a:schemeClr val="accent6">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Results!$R$30:$AA$30</c:f>
              <c:numCache>
                <c:formatCode>General</c:formatCode>
                <c:ptCount val="10"/>
                <c:pt idx="0">
                  <c:v>0.24999999999999994</c:v>
                </c:pt>
                <c:pt idx="1">
                  <c:v>0.36904761904761896</c:v>
                </c:pt>
                <c:pt idx="2">
                  <c:v>0.29761904761904756</c:v>
                </c:pt>
                <c:pt idx="3">
                  <c:v>0.24999999999999994</c:v>
                </c:pt>
                <c:pt idx="4">
                  <c:v>0.29761904761904756</c:v>
                </c:pt>
                <c:pt idx="5">
                  <c:v>0.34523809523809518</c:v>
                </c:pt>
                <c:pt idx="6">
                  <c:v>0.48809523809523803</c:v>
                </c:pt>
                <c:pt idx="7">
                  <c:v>0.41666666666666657</c:v>
                </c:pt>
                <c:pt idx="8">
                  <c:v>0.39285714285714285</c:v>
                </c:pt>
                <c:pt idx="9">
                  <c:v>0.19047619047619047</c:v>
                </c:pt>
              </c:numCache>
            </c:numRef>
          </c:val>
          <c:extLst>
            <c:ext xmlns:c16="http://schemas.microsoft.com/office/drawing/2014/chart" uri="{C3380CC4-5D6E-409C-BE32-E72D297353CC}">
              <c16:uniqueId val="{0000000B-D038-4EDA-A08F-A7DC1FA901E4}"/>
            </c:ext>
          </c:extLst>
        </c:ser>
        <c:dLbls>
          <c:showLegendKey val="0"/>
          <c:showVal val="0"/>
          <c:showCatName val="0"/>
          <c:showSerName val="0"/>
          <c:showPercent val="0"/>
          <c:showBubbleSize val="0"/>
        </c:dLbls>
        <c:gapWidth val="150"/>
        <c:overlap val="100"/>
        <c:axId val="828083224"/>
        <c:axId val="828083552"/>
      </c:barChart>
      <c:catAx>
        <c:axId val="82808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8083552"/>
        <c:crosses val="autoZero"/>
        <c:auto val="1"/>
        <c:lblAlgn val="ctr"/>
        <c:lblOffset val="100"/>
        <c:noMultiLvlLbl val="0"/>
      </c:catAx>
      <c:valAx>
        <c:axId val="828083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808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Category scores of</a:t>
            </a:r>
            <a:r>
              <a:rPr lang="de-DE" baseline="0"/>
              <a:t> each solution option</a:t>
            </a:r>
            <a:endParaRPr lang="de-DE"/>
          </a:p>
        </c:rich>
      </c:tx>
      <c:overlay val="0"/>
      <c:spPr>
        <a:noFill/>
        <a:ln>
          <a:noFill/>
        </a:ln>
        <a:effectLst/>
      </c:spPr>
    </c:title>
    <c:autoTitleDeleted val="0"/>
    <c:plotArea>
      <c:layout>
        <c:manualLayout>
          <c:layoutTarget val="inner"/>
          <c:xMode val="edge"/>
          <c:yMode val="edge"/>
          <c:x val="0.39831366084019615"/>
          <c:y val="0.13090770858882814"/>
          <c:w val="0.37227019065255462"/>
          <c:h val="0.55791894119788377"/>
        </c:manualLayout>
      </c:layout>
      <c:radarChart>
        <c:radarStyle val="marker"/>
        <c:varyColors val="0"/>
        <c:ser>
          <c:idx val="11"/>
          <c:order val="0"/>
          <c:tx>
            <c:strRef>
              <c:f>Results!$F$13</c:f>
              <c:strCache>
                <c:ptCount val="1"/>
                <c:pt idx="0">
                  <c:v>Service Creation - Cooperation</c:v>
                </c:pt>
              </c:strCache>
            </c:strRef>
          </c:tx>
          <c:spPr>
            <a:ln>
              <a:solidFill>
                <a:schemeClr val="accent6"/>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Results!$F$19:$F$30</c:f>
              <c:numCache>
                <c:formatCode>0.0</c:formatCode>
                <c:ptCount val="12"/>
                <c:pt idx="0">
                  <c:v>2.1666666666666665</c:v>
                </c:pt>
                <c:pt idx="1">
                  <c:v>1</c:v>
                </c:pt>
                <c:pt idx="2">
                  <c:v>2.25</c:v>
                </c:pt>
                <c:pt idx="3">
                  <c:v>1.5</c:v>
                </c:pt>
                <c:pt idx="4">
                  <c:v>2.125</c:v>
                </c:pt>
                <c:pt idx="5">
                  <c:v>1.9285714285714282</c:v>
                </c:pt>
                <c:pt idx="6">
                  <c:v>2.1500000000000004</c:v>
                </c:pt>
                <c:pt idx="7">
                  <c:v>2.1111111111111112</c:v>
                </c:pt>
                <c:pt idx="8">
                  <c:v>2</c:v>
                </c:pt>
                <c:pt idx="9">
                  <c:v>1.875</c:v>
                </c:pt>
                <c:pt idx="10">
                  <c:v>1.3125</c:v>
                </c:pt>
                <c:pt idx="11">
                  <c:v>1.4999999999999998</c:v>
                </c:pt>
              </c:numCache>
            </c:numRef>
          </c:val>
          <c:extLst>
            <c:ext xmlns:c16="http://schemas.microsoft.com/office/drawing/2014/chart" uri="{C3380CC4-5D6E-409C-BE32-E72D297353CC}">
              <c16:uniqueId val="{0000002C-3489-4BF7-A252-2930F18DFD2F}"/>
            </c:ext>
          </c:extLst>
        </c:ser>
        <c:ser>
          <c:idx val="12"/>
          <c:order val="1"/>
          <c:tx>
            <c:strRef>
              <c:f>Results!$G$13</c:f>
              <c:strCache>
                <c:ptCount val="1"/>
                <c:pt idx="0">
                  <c:v>Service Creation - EU Solution</c:v>
                </c:pt>
              </c:strCache>
            </c:strRef>
          </c:tx>
          <c:spPr>
            <a:ln>
              <a:solidFill>
                <a:schemeClr val="accent5"/>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Results!$G$19:$G$30</c:f>
              <c:numCache>
                <c:formatCode>0.0</c:formatCode>
                <c:ptCount val="12"/>
                <c:pt idx="0">
                  <c:v>2.1666666666666665</c:v>
                </c:pt>
                <c:pt idx="1">
                  <c:v>1</c:v>
                </c:pt>
                <c:pt idx="2">
                  <c:v>2.25</c:v>
                </c:pt>
                <c:pt idx="3">
                  <c:v>1.5</c:v>
                </c:pt>
                <c:pt idx="4">
                  <c:v>2</c:v>
                </c:pt>
                <c:pt idx="5">
                  <c:v>1.8928571428571426</c:v>
                </c:pt>
                <c:pt idx="6">
                  <c:v>1.9500000000000002</c:v>
                </c:pt>
                <c:pt idx="7">
                  <c:v>2.1111111111111112</c:v>
                </c:pt>
                <c:pt idx="8">
                  <c:v>1.5833333333333335</c:v>
                </c:pt>
                <c:pt idx="9">
                  <c:v>2</c:v>
                </c:pt>
                <c:pt idx="10">
                  <c:v>1.8125</c:v>
                </c:pt>
                <c:pt idx="11">
                  <c:v>2.214285714285714</c:v>
                </c:pt>
              </c:numCache>
            </c:numRef>
          </c:val>
          <c:extLst>
            <c:ext xmlns:c16="http://schemas.microsoft.com/office/drawing/2014/chart" uri="{C3380CC4-5D6E-409C-BE32-E72D297353CC}">
              <c16:uniqueId val="{0000002D-3489-4BF7-A252-2930F18DFD2F}"/>
            </c:ext>
          </c:extLst>
        </c:ser>
        <c:ser>
          <c:idx val="13"/>
          <c:order val="2"/>
          <c:tx>
            <c:strRef>
              <c:f>Results!$H$13</c:f>
              <c:strCache>
                <c:ptCount val="1"/>
                <c:pt idx="0">
                  <c:v>Service Creation - Commercial
Provider</c:v>
                </c:pt>
              </c:strCache>
            </c:strRef>
          </c:tx>
          <c:spPr>
            <a:ln>
              <a:solidFill>
                <a:schemeClr val="accent4">
                  <a:lumMod val="75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Results!$H$19:$H$30</c:f>
              <c:numCache>
                <c:formatCode>0.0</c:formatCode>
                <c:ptCount val="12"/>
                <c:pt idx="0">
                  <c:v>2.1666666666666665</c:v>
                </c:pt>
                <c:pt idx="1">
                  <c:v>1</c:v>
                </c:pt>
                <c:pt idx="2">
                  <c:v>2.25</c:v>
                </c:pt>
                <c:pt idx="3">
                  <c:v>1.8333333333333333</c:v>
                </c:pt>
                <c:pt idx="4">
                  <c:v>1.9375</c:v>
                </c:pt>
                <c:pt idx="5">
                  <c:v>2.214285714285714</c:v>
                </c:pt>
                <c:pt idx="6">
                  <c:v>2.1</c:v>
                </c:pt>
                <c:pt idx="7">
                  <c:v>1.8888888888888888</c:v>
                </c:pt>
                <c:pt idx="8">
                  <c:v>2</c:v>
                </c:pt>
                <c:pt idx="9">
                  <c:v>1.75</c:v>
                </c:pt>
                <c:pt idx="10">
                  <c:v>1.375</c:v>
                </c:pt>
                <c:pt idx="11">
                  <c:v>1.7857142857142856</c:v>
                </c:pt>
              </c:numCache>
            </c:numRef>
          </c:val>
          <c:extLst>
            <c:ext xmlns:c16="http://schemas.microsoft.com/office/drawing/2014/chart" uri="{C3380CC4-5D6E-409C-BE32-E72D297353CC}">
              <c16:uniqueId val="{0000002E-3489-4BF7-A252-2930F18DFD2F}"/>
            </c:ext>
          </c:extLst>
        </c:ser>
        <c:ser>
          <c:idx val="14"/>
          <c:order val="3"/>
          <c:tx>
            <c:strRef>
              <c:f>Results!$I$13</c:f>
              <c:strCache>
                <c:ptCount val="1"/>
                <c:pt idx="0">
                  <c:v>Data Access - Cooperation</c:v>
                </c:pt>
              </c:strCache>
            </c:strRef>
          </c:tx>
          <c:spPr>
            <a:ln>
              <a:solidFill>
                <a:schemeClr val="accent6">
                  <a:lumMod val="75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Results!$I$19:$I$30</c:f>
              <c:numCache>
                <c:formatCode>0.0</c:formatCode>
                <c:ptCount val="12"/>
                <c:pt idx="0">
                  <c:v>2</c:v>
                </c:pt>
                <c:pt idx="1">
                  <c:v>0.83333333333333326</c:v>
                </c:pt>
                <c:pt idx="2">
                  <c:v>1.6875</c:v>
                </c:pt>
                <c:pt idx="3">
                  <c:v>1.4166666666666665</c:v>
                </c:pt>
                <c:pt idx="4">
                  <c:v>1.6875</c:v>
                </c:pt>
                <c:pt idx="5">
                  <c:v>1.5714285714285714</c:v>
                </c:pt>
                <c:pt idx="6">
                  <c:v>2.0499999999999998</c:v>
                </c:pt>
                <c:pt idx="7">
                  <c:v>2</c:v>
                </c:pt>
                <c:pt idx="8">
                  <c:v>2</c:v>
                </c:pt>
                <c:pt idx="9">
                  <c:v>1.875</c:v>
                </c:pt>
                <c:pt idx="10">
                  <c:v>1.5</c:v>
                </c:pt>
                <c:pt idx="11">
                  <c:v>1.4999999999999998</c:v>
                </c:pt>
              </c:numCache>
            </c:numRef>
          </c:val>
          <c:extLst>
            <c:ext xmlns:c16="http://schemas.microsoft.com/office/drawing/2014/chart" uri="{C3380CC4-5D6E-409C-BE32-E72D297353CC}">
              <c16:uniqueId val="{0000002F-3489-4BF7-A252-2930F18DFD2F}"/>
            </c:ext>
          </c:extLst>
        </c:ser>
        <c:ser>
          <c:idx val="15"/>
          <c:order val="4"/>
          <c:tx>
            <c:v>   </c:v>
          </c:tx>
          <c:spPr>
            <a:ln>
              <a:noFill/>
            </a:ln>
          </c:spPr>
          <c:marker>
            <c:symbol val="none"/>
          </c:marker>
          <c:val>
            <c:numLit>
              <c:formatCode>General</c:formatCode>
              <c:ptCount val="1"/>
              <c:pt idx="0">
                <c:v>1</c:v>
              </c:pt>
            </c:numLit>
          </c:val>
          <c:extLst>
            <c:ext xmlns:c16="http://schemas.microsoft.com/office/drawing/2014/chart" uri="{C3380CC4-5D6E-409C-BE32-E72D297353CC}">
              <c16:uniqueId val="{00000030-3489-4BF7-A252-2930F18DFD2F}"/>
            </c:ext>
          </c:extLst>
        </c:ser>
        <c:ser>
          <c:idx val="16"/>
          <c:order val="5"/>
          <c:tx>
            <c:strRef>
              <c:f>Results!$J$13</c:f>
              <c:strCache>
                <c:ptCount val="1"/>
                <c:pt idx="0">
                  <c:v>Data Access - Commercial
Provider</c:v>
                </c:pt>
              </c:strCache>
            </c:strRef>
          </c:tx>
          <c:spPr>
            <a:ln>
              <a:solidFill>
                <a:schemeClr val="accent4"/>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Results!$J$19:$J$30</c:f>
              <c:numCache>
                <c:formatCode>0.0</c:formatCode>
                <c:ptCount val="12"/>
                <c:pt idx="0">
                  <c:v>1.3333333333333333</c:v>
                </c:pt>
                <c:pt idx="1">
                  <c:v>0.99999999999999989</c:v>
                </c:pt>
                <c:pt idx="2">
                  <c:v>1.5</c:v>
                </c:pt>
                <c:pt idx="3">
                  <c:v>1.5833333333333333</c:v>
                </c:pt>
                <c:pt idx="4">
                  <c:v>0.9375</c:v>
                </c:pt>
                <c:pt idx="5">
                  <c:v>1.7857142857142856</c:v>
                </c:pt>
                <c:pt idx="6">
                  <c:v>2</c:v>
                </c:pt>
                <c:pt idx="7">
                  <c:v>1.7777777777777777</c:v>
                </c:pt>
                <c:pt idx="8">
                  <c:v>1.9166666666666667</c:v>
                </c:pt>
                <c:pt idx="9">
                  <c:v>1.75</c:v>
                </c:pt>
                <c:pt idx="10">
                  <c:v>1.5625</c:v>
                </c:pt>
                <c:pt idx="11">
                  <c:v>1.7857142857142856</c:v>
                </c:pt>
              </c:numCache>
            </c:numRef>
          </c:val>
          <c:extLst>
            <c:ext xmlns:c16="http://schemas.microsoft.com/office/drawing/2014/chart" uri="{C3380CC4-5D6E-409C-BE32-E72D297353CC}">
              <c16:uniqueId val="{00000031-3489-4BF7-A252-2930F18DFD2F}"/>
            </c:ext>
          </c:extLst>
        </c:ser>
        <c:ser>
          <c:idx val="17"/>
          <c:order val="6"/>
          <c:tx>
            <c:strRef>
              <c:f>Results!$K$13</c:f>
              <c:strCache>
                <c:ptCount val="1"/>
                <c:pt idx="0">
                  <c:v>Outsourcing - LU-DE
Cooperation</c:v>
                </c:pt>
              </c:strCache>
            </c:strRef>
          </c:tx>
          <c:spPr>
            <a:ln>
              <a:solidFill>
                <a:schemeClr val="accent6">
                  <a:lumMod val="50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Results!$K$19:$K$30</c:f>
              <c:numCache>
                <c:formatCode>0.0</c:formatCode>
                <c:ptCount val="12"/>
                <c:pt idx="0">
                  <c:v>2.25</c:v>
                </c:pt>
                <c:pt idx="1">
                  <c:v>1.1666666666666665</c:v>
                </c:pt>
                <c:pt idx="2">
                  <c:v>1.6875</c:v>
                </c:pt>
                <c:pt idx="3">
                  <c:v>2.083333333333333</c:v>
                </c:pt>
                <c:pt idx="4">
                  <c:v>1.75</c:v>
                </c:pt>
                <c:pt idx="5">
                  <c:v>1.75</c:v>
                </c:pt>
                <c:pt idx="6">
                  <c:v>2.0500000000000003</c:v>
                </c:pt>
                <c:pt idx="7">
                  <c:v>1.8888888888888888</c:v>
                </c:pt>
                <c:pt idx="8">
                  <c:v>1.8333333333333333</c:v>
                </c:pt>
                <c:pt idx="9">
                  <c:v>1.875</c:v>
                </c:pt>
                <c:pt idx="10">
                  <c:v>2</c:v>
                </c:pt>
                <c:pt idx="11">
                  <c:v>2.0714285714285712</c:v>
                </c:pt>
              </c:numCache>
            </c:numRef>
          </c:val>
          <c:extLst>
            <c:ext xmlns:c16="http://schemas.microsoft.com/office/drawing/2014/chart" uri="{C3380CC4-5D6E-409C-BE32-E72D297353CC}">
              <c16:uniqueId val="{00000032-3489-4BF7-A252-2930F18DFD2F}"/>
            </c:ext>
          </c:extLst>
        </c:ser>
        <c:ser>
          <c:idx val="18"/>
          <c:order val="7"/>
          <c:tx>
            <c:strRef>
              <c:f>Results!$L$13</c:f>
              <c:strCache>
                <c:ptCount val="1"/>
                <c:pt idx="0">
                  <c:v>Outsourcing - EU Solution</c:v>
                </c:pt>
              </c:strCache>
            </c:strRef>
          </c:tx>
          <c:spPr>
            <a:ln>
              <a:solidFill>
                <a:schemeClr val="accent5">
                  <a:lumMod val="75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Results!$L$19:$L$30</c:f>
              <c:numCache>
                <c:formatCode>0.0</c:formatCode>
                <c:ptCount val="12"/>
                <c:pt idx="0">
                  <c:v>1.6666666666666667</c:v>
                </c:pt>
                <c:pt idx="1">
                  <c:v>0.5</c:v>
                </c:pt>
                <c:pt idx="2">
                  <c:v>1.6875</c:v>
                </c:pt>
                <c:pt idx="3">
                  <c:v>1.1666666666666667</c:v>
                </c:pt>
                <c:pt idx="4">
                  <c:v>1.625</c:v>
                </c:pt>
                <c:pt idx="5">
                  <c:v>1.6428571428571428</c:v>
                </c:pt>
                <c:pt idx="6">
                  <c:v>0.95000000000000007</c:v>
                </c:pt>
                <c:pt idx="7">
                  <c:v>1.8888888888888888</c:v>
                </c:pt>
                <c:pt idx="8">
                  <c:v>1</c:v>
                </c:pt>
                <c:pt idx="9">
                  <c:v>1.625</c:v>
                </c:pt>
                <c:pt idx="10">
                  <c:v>3</c:v>
                </c:pt>
                <c:pt idx="11">
                  <c:v>2.9285714285714284</c:v>
                </c:pt>
              </c:numCache>
            </c:numRef>
          </c:val>
          <c:extLst>
            <c:ext xmlns:c16="http://schemas.microsoft.com/office/drawing/2014/chart" uri="{C3380CC4-5D6E-409C-BE32-E72D297353CC}">
              <c16:uniqueId val="{00000033-3489-4BF7-A252-2930F18DFD2F}"/>
            </c:ext>
          </c:extLst>
        </c:ser>
        <c:ser>
          <c:idx val="19"/>
          <c:order val="8"/>
          <c:tx>
            <c:strRef>
              <c:f>Results!$M$13</c:f>
              <c:strCache>
                <c:ptCount val="1"/>
                <c:pt idx="0">
                  <c:v>Outsourcing - Commercial
Provider</c:v>
                </c:pt>
              </c:strCache>
            </c:strRef>
          </c:tx>
          <c:spPr>
            <a:ln>
              <a:solidFill>
                <a:schemeClr val="accent4">
                  <a:lumMod val="50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Results!$M$19:$M$30</c:f>
              <c:numCache>
                <c:formatCode>0.0</c:formatCode>
                <c:ptCount val="12"/>
                <c:pt idx="0">
                  <c:v>2.333333333333333</c:v>
                </c:pt>
                <c:pt idx="1">
                  <c:v>1.9999999999999998</c:v>
                </c:pt>
                <c:pt idx="2">
                  <c:v>2.5</c:v>
                </c:pt>
                <c:pt idx="3">
                  <c:v>2.333333333333333</c:v>
                </c:pt>
                <c:pt idx="4">
                  <c:v>1.8125</c:v>
                </c:pt>
                <c:pt idx="5">
                  <c:v>2.1071428571428568</c:v>
                </c:pt>
                <c:pt idx="6">
                  <c:v>2.25</c:v>
                </c:pt>
                <c:pt idx="7">
                  <c:v>1.8888888888888888</c:v>
                </c:pt>
                <c:pt idx="8">
                  <c:v>1.5833333333333335</c:v>
                </c:pt>
                <c:pt idx="9">
                  <c:v>1.75</c:v>
                </c:pt>
                <c:pt idx="10">
                  <c:v>1.6875</c:v>
                </c:pt>
                <c:pt idx="11">
                  <c:v>2.4999999999999996</c:v>
                </c:pt>
              </c:numCache>
            </c:numRef>
          </c:val>
          <c:extLst>
            <c:ext xmlns:c16="http://schemas.microsoft.com/office/drawing/2014/chart" uri="{C3380CC4-5D6E-409C-BE32-E72D297353CC}">
              <c16:uniqueId val="{00000034-3489-4BF7-A252-2930F18DFD2F}"/>
            </c:ext>
          </c:extLst>
        </c:ser>
        <c:ser>
          <c:idx val="20"/>
          <c:order val="9"/>
          <c:tx>
            <c:strRef>
              <c:f>Results!$N$13</c:f>
              <c:strCache>
                <c:ptCount val="1"/>
                <c:pt idx="0">
                  <c:v>Full Value Chain - Slim SRTI</c:v>
                </c:pt>
              </c:strCache>
            </c:strRef>
          </c:tx>
          <c:spPr>
            <a:ln>
              <a:solidFill>
                <a:schemeClr val="bg2">
                  <a:lumMod val="60000"/>
                  <a:lumOff val="40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Results!$N$19:$N$30</c:f>
              <c:numCache>
                <c:formatCode>0.0</c:formatCode>
                <c:ptCount val="12"/>
                <c:pt idx="0">
                  <c:v>1.5833333333333335</c:v>
                </c:pt>
                <c:pt idx="1">
                  <c:v>0.16666666666666666</c:v>
                </c:pt>
                <c:pt idx="2">
                  <c:v>2.0625</c:v>
                </c:pt>
                <c:pt idx="3">
                  <c:v>0.99999999999999989</c:v>
                </c:pt>
                <c:pt idx="4">
                  <c:v>1.875</c:v>
                </c:pt>
                <c:pt idx="5">
                  <c:v>2.1785714285714284</c:v>
                </c:pt>
                <c:pt idx="6">
                  <c:v>2.6</c:v>
                </c:pt>
                <c:pt idx="7">
                  <c:v>2.0555555555555554</c:v>
                </c:pt>
                <c:pt idx="8">
                  <c:v>2.5000000000000004</c:v>
                </c:pt>
                <c:pt idx="9">
                  <c:v>1.875</c:v>
                </c:pt>
                <c:pt idx="10">
                  <c:v>1.5</c:v>
                </c:pt>
                <c:pt idx="11">
                  <c:v>2.3571428571428572</c:v>
                </c:pt>
              </c:numCache>
            </c:numRef>
          </c:val>
          <c:extLst>
            <c:ext xmlns:c16="http://schemas.microsoft.com/office/drawing/2014/chart" uri="{C3380CC4-5D6E-409C-BE32-E72D297353CC}">
              <c16:uniqueId val="{00000035-3489-4BF7-A252-2930F18DFD2F}"/>
            </c:ext>
          </c:extLst>
        </c:ser>
        <c:ser>
          <c:idx val="21"/>
          <c:order val="10"/>
          <c:tx>
            <c:strRef>
              <c:f>Results!$O$13</c:f>
              <c:strCache>
                <c:ptCount val="1"/>
                <c:pt idx="0">
                  <c:v>Full Value Chain - Advanced SRTI</c:v>
                </c:pt>
              </c:strCache>
            </c:strRef>
          </c:tx>
          <c:spPr>
            <a:ln>
              <a:solidFill>
                <a:schemeClr val="bg2"/>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Results!$O$19:$O$30</c:f>
              <c:numCache>
                <c:formatCode>0.0</c:formatCode>
                <c:ptCount val="12"/>
                <c:pt idx="0">
                  <c:v>2.5</c:v>
                </c:pt>
                <c:pt idx="1">
                  <c:v>1.6666666666666665</c:v>
                </c:pt>
                <c:pt idx="2">
                  <c:v>2.6875</c:v>
                </c:pt>
                <c:pt idx="3">
                  <c:v>2.4166666666666665</c:v>
                </c:pt>
                <c:pt idx="4">
                  <c:v>2.75</c:v>
                </c:pt>
                <c:pt idx="5">
                  <c:v>2.3928571428571428</c:v>
                </c:pt>
                <c:pt idx="6">
                  <c:v>2.3500000000000005</c:v>
                </c:pt>
                <c:pt idx="7">
                  <c:v>2.2777777777777777</c:v>
                </c:pt>
                <c:pt idx="8">
                  <c:v>2.666666666666667</c:v>
                </c:pt>
                <c:pt idx="9">
                  <c:v>2</c:v>
                </c:pt>
                <c:pt idx="10">
                  <c:v>0.4375</c:v>
                </c:pt>
                <c:pt idx="11">
                  <c:v>1.1428571428571428</c:v>
                </c:pt>
              </c:numCache>
            </c:numRef>
          </c:val>
          <c:extLst>
            <c:ext xmlns:c16="http://schemas.microsoft.com/office/drawing/2014/chart" uri="{C3380CC4-5D6E-409C-BE32-E72D297353CC}">
              <c16:uniqueId val="{00000036-3489-4BF7-A252-2930F18DFD2F}"/>
            </c:ext>
          </c:extLst>
        </c:ser>
        <c:dLbls>
          <c:showLegendKey val="0"/>
          <c:showVal val="0"/>
          <c:showCatName val="0"/>
          <c:showSerName val="0"/>
          <c:showPercent val="0"/>
          <c:showBubbleSize val="0"/>
        </c:dLbls>
        <c:axId val="624440080"/>
        <c:axId val="624446640"/>
      </c:radarChart>
      <c:catAx>
        <c:axId val="62444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4446640"/>
        <c:crosses val="autoZero"/>
        <c:auto val="1"/>
        <c:lblAlgn val="ctr"/>
        <c:lblOffset val="100"/>
        <c:noMultiLvlLbl val="0"/>
      </c:catAx>
      <c:valAx>
        <c:axId val="624446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4440080"/>
        <c:crosses val="autoZero"/>
        <c:crossBetween val="between"/>
      </c:valAx>
    </c:plotArea>
    <c:legend>
      <c:legendPos val="b"/>
      <c:layout>
        <c:manualLayout>
          <c:xMode val="edge"/>
          <c:yMode val="edge"/>
          <c:x val="2.0128046852652022E-2"/>
          <c:y val="0.76165056333023884"/>
          <c:w val="0.96488748538363855"/>
          <c:h val="0.22379339591284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txPr>
    <a:bodyPr/>
    <a:lstStyle/>
    <a:p>
      <a:pPr>
        <a:defRPr>
          <a:solidFill>
            <a:schemeClr val="tx1"/>
          </a:solidFill>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Total</a:t>
            </a:r>
            <a:r>
              <a:rPr lang="de-DE" baseline="0"/>
              <a:t> s</a:t>
            </a:r>
            <a:r>
              <a:rPr lang="de-DE"/>
              <a:t>cores</a:t>
            </a:r>
            <a:r>
              <a:rPr lang="de-DE" baseline="0"/>
              <a:t> (stacked weighted category scores) by solution option</a:t>
            </a:r>
            <a:endParaRPr lang="de-DE"/>
          </a:p>
        </c:rich>
      </c:tx>
      <c:layout>
        <c:manualLayout>
          <c:xMode val="edge"/>
          <c:yMode val="edge"/>
          <c:x val="0.11607075380168917"/>
          <c:y val="1.47710487444608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stacked"/>
        <c:varyColors val="0"/>
        <c:ser>
          <c:idx val="0"/>
          <c:order val="0"/>
          <c:tx>
            <c:strRef>
              <c:f>Results!$D$19</c:f>
              <c:strCache>
                <c:ptCount val="1"/>
                <c:pt idx="0">
                  <c:v>Basic Traffic Information</c:v>
                </c:pt>
              </c:strCache>
            </c:strRef>
          </c:tx>
          <c:spPr>
            <a:solidFill>
              <a:schemeClr val="bg2">
                <a:lumMod val="40000"/>
                <a:lumOff val="6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Results!$R$19:$AA$19</c:f>
              <c:numCache>
                <c:formatCode>General</c:formatCode>
                <c:ptCount val="10"/>
                <c:pt idx="0">
                  <c:v>0.21666666666666667</c:v>
                </c:pt>
                <c:pt idx="1">
                  <c:v>0.21666666666666667</c:v>
                </c:pt>
                <c:pt idx="2">
                  <c:v>0.21666666666666667</c:v>
                </c:pt>
                <c:pt idx="3">
                  <c:v>0.2</c:v>
                </c:pt>
                <c:pt idx="4">
                  <c:v>0.13333333333333333</c:v>
                </c:pt>
                <c:pt idx="5">
                  <c:v>0.22500000000000001</c:v>
                </c:pt>
                <c:pt idx="6">
                  <c:v>0.16666666666666669</c:v>
                </c:pt>
                <c:pt idx="7">
                  <c:v>0.23333333333333331</c:v>
                </c:pt>
                <c:pt idx="8">
                  <c:v>0.15833333333333335</c:v>
                </c:pt>
                <c:pt idx="9">
                  <c:v>0.25</c:v>
                </c:pt>
              </c:numCache>
            </c:numRef>
          </c:val>
          <c:extLst>
            <c:ext xmlns:c16="http://schemas.microsoft.com/office/drawing/2014/chart" uri="{C3380CC4-5D6E-409C-BE32-E72D297353CC}">
              <c16:uniqueId val="{00000000-8489-46BD-9BB4-83D08B8176ED}"/>
            </c:ext>
          </c:extLst>
        </c:ser>
        <c:ser>
          <c:idx val="1"/>
          <c:order val="1"/>
          <c:tx>
            <c:strRef>
              <c:f>Results!$D$20</c:f>
              <c:strCache>
                <c:ptCount val="1"/>
                <c:pt idx="0">
                  <c:v>Advanced Traffic Information</c:v>
                </c:pt>
              </c:strCache>
            </c:strRef>
          </c:tx>
          <c:spPr>
            <a:solidFill>
              <a:schemeClr val="bg2">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Results!$R$20:$AA$20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89-46BD-9BB4-83D08B8176ED}"/>
            </c:ext>
          </c:extLst>
        </c:ser>
        <c:ser>
          <c:idx val="2"/>
          <c:order val="2"/>
          <c:tx>
            <c:strRef>
              <c:f>Results!$D$21</c:f>
              <c:strCache>
                <c:ptCount val="1"/>
                <c:pt idx="0">
                  <c:v>Data Interface</c:v>
                </c:pt>
              </c:strCache>
            </c:strRef>
          </c:tx>
          <c:spPr>
            <a:solidFill>
              <a:schemeClr val="accent5">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Results!$R$21:$AA$21</c:f>
              <c:numCache>
                <c:formatCode>General</c:formatCode>
                <c:ptCount val="10"/>
                <c:pt idx="0">
                  <c:v>0.15</c:v>
                </c:pt>
                <c:pt idx="1">
                  <c:v>0.15</c:v>
                </c:pt>
                <c:pt idx="2">
                  <c:v>0.15</c:v>
                </c:pt>
                <c:pt idx="3">
                  <c:v>0.1125</c:v>
                </c:pt>
                <c:pt idx="4">
                  <c:v>0.1</c:v>
                </c:pt>
                <c:pt idx="5">
                  <c:v>0.1125</c:v>
                </c:pt>
                <c:pt idx="6">
                  <c:v>0.1125</c:v>
                </c:pt>
                <c:pt idx="7">
                  <c:v>0.16666666666666666</c:v>
                </c:pt>
                <c:pt idx="8">
                  <c:v>0.13750000000000001</c:v>
                </c:pt>
                <c:pt idx="9">
                  <c:v>0.17916666666666667</c:v>
                </c:pt>
              </c:numCache>
            </c:numRef>
          </c:val>
          <c:extLst>
            <c:ext xmlns:c16="http://schemas.microsoft.com/office/drawing/2014/chart" uri="{C3380CC4-5D6E-409C-BE32-E72D297353CC}">
              <c16:uniqueId val="{00000002-8489-46BD-9BB4-83D08B8176ED}"/>
            </c:ext>
          </c:extLst>
        </c:ser>
        <c:ser>
          <c:idx val="3"/>
          <c:order val="3"/>
          <c:tx>
            <c:strRef>
              <c:f>Results!$D$22</c:f>
              <c:strCache>
                <c:ptCount val="1"/>
                <c:pt idx="0">
                  <c:v>Data Intelligence</c:v>
                </c:pt>
              </c:strCache>
            </c:strRef>
          </c:tx>
          <c:spPr>
            <a:solidFill>
              <a:schemeClr val="accent3"/>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Results!$R$22:$AA$22</c:f>
              <c:numCache>
                <c:formatCode>General</c:formatCode>
                <c:ptCount val="10"/>
                <c:pt idx="0">
                  <c:v>0.05</c:v>
                </c:pt>
                <c:pt idx="1">
                  <c:v>0.05</c:v>
                </c:pt>
                <c:pt idx="2">
                  <c:v>6.1111111111111109E-2</c:v>
                </c:pt>
                <c:pt idx="3">
                  <c:v>4.7222222222222214E-2</c:v>
                </c:pt>
                <c:pt idx="4">
                  <c:v>5.2777777777777778E-2</c:v>
                </c:pt>
                <c:pt idx="5">
                  <c:v>6.9444444444444434E-2</c:v>
                </c:pt>
                <c:pt idx="6">
                  <c:v>3.888888888888889E-2</c:v>
                </c:pt>
                <c:pt idx="7">
                  <c:v>7.7777777777777765E-2</c:v>
                </c:pt>
                <c:pt idx="8">
                  <c:v>3.3333333333333326E-2</c:v>
                </c:pt>
                <c:pt idx="9">
                  <c:v>8.0555555555555547E-2</c:v>
                </c:pt>
              </c:numCache>
            </c:numRef>
          </c:val>
          <c:extLst>
            <c:ext xmlns:c16="http://schemas.microsoft.com/office/drawing/2014/chart" uri="{C3380CC4-5D6E-409C-BE32-E72D297353CC}">
              <c16:uniqueId val="{00000003-8489-46BD-9BB4-83D08B8176ED}"/>
            </c:ext>
          </c:extLst>
        </c:ser>
        <c:ser>
          <c:idx val="4"/>
          <c:order val="4"/>
          <c:tx>
            <c:strRef>
              <c:f>Results!$D$23</c:f>
              <c:strCache>
                <c:ptCount val="1"/>
                <c:pt idx="0">
                  <c:v>Data Feed</c:v>
                </c:pt>
              </c:strCache>
            </c:strRef>
          </c:tx>
          <c:spPr>
            <a:solidFill>
              <a:schemeClr val="accent5"/>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Results!$R$23:$AA$23</c:f>
              <c:numCache>
                <c:formatCode>General</c:formatCode>
                <c:ptCount val="10"/>
                <c:pt idx="0">
                  <c:v>7.0833333333333331E-2</c:v>
                </c:pt>
                <c:pt idx="1">
                  <c:v>6.6666666666666666E-2</c:v>
                </c:pt>
                <c:pt idx="2">
                  <c:v>6.4583333333333326E-2</c:v>
                </c:pt>
                <c:pt idx="3">
                  <c:v>5.6250000000000001E-2</c:v>
                </c:pt>
                <c:pt idx="4">
                  <c:v>3.125E-2</c:v>
                </c:pt>
                <c:pt idx="5">
                  <c:v>5.8333333333333334E-2</c:v>
                </c:pt>
                <c:pt idx="6">
                  <c:v>5.4166666666666669E-2</c:v>
                </c:pt>
                <c:pt idx="7">
                  <c:v>6.0416666666666667E-2</c:v>
                </c:pt>
                <c:pt idx="8">
                  <c:v>6.25E-2</c:v>
                </c:pt>
                <c:pt idx="9">
                  <c:v>9.166666666666666E-2</c:v>
                </c:pt>
              </c:numCache>
            </c:numRef>
          </c:val>
          <c:extLst>
            <c:ext xmlns:c16="http://schemas.microsoft.com/office/drawing/2014/chart" uri="{C3380CC4-5D6E-409C-BE32-E72D297353CC}">
              <c16:uniqueId val="{00000004-8489-46BD-9BB4-83D08B8176ED}"/>
            </c:ext>
          </c:extLst>
        </c:ser>
        <c:ser>
          <c:idx val="5"/>
          <c:order val="5"/>
          <c:tx>
            <c:strRef>
              <c:f>Results!$D$24</c:f>
              <c:strCache>
                <c:ptCount val="1"/>
                <c:pt idx="0">
                  <c:v>System &amp; Support</c:v>
                </c:pt>
              </c:strCache>
            </c:strRef>
          </c:tx>
          <c:spPr>
            <a:solidFill>
              <a:schemeClr val="accent1"/>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Results!$R$24:$AA$24</c:f>
              <c:numCache>
                <c:formatCode>General</c:formatCode>
                <c:ptCount val="10"/>
                <c:pt idx="0">
                  <c:v>6.4285714285714265E-2</c:v>
                </c:pt>
                <c:pt idx="1">
                  <c:v>6.3095238095238079E-2</c:v>
                </c:pt>
                <c:pt idx="2">
                  <c:v>7.3809523809523797E-2</c:v>
                </c:pt>
                <c:pt idx="3">
                  <c:v>5.2380952380952382E-2</c:v>
                </c:pt>
                <c:pt idx="4">
                  <c:v>5.9523809523809521E-2</c:v>
                </c:pt>
                <c:pt idx="5">
                  <c:v>5.8333333333333334E-2</c:v>
                </c:pt>
                <c:pt idx="6">
                  <c:v>5.4761904761904762E-2</c:v>
                </c:pt>
                <c:pt idx="7">
                  <c:v>7.0238095238095224E-2</c:v>
                </c:pt>
                <c:pt idx="8">
                  <c:v>7.2619047619047611E-2</c:v>
                </c:pt>
                <c:pt idx="9">
                  <c:v>7.9761904761904756E-2</c:v>
                </c:pt>
              </c:numCache>
            </c:numRef>
          </c:val>
          <c:extLst>
            <c:ext xmlns:c16="http://schemas.microsoft.com/office/drawing/2014/chart" uri="{C3380CC4-5D6E-409C-BE32-E72D297353CC}">
              <c16:uniqueId val="{00000005-8489-46BD-9BB4-83D08B8176ED}"/>
            </c:ext>
          </c:extLst>
        </c:ser>
        <c:ser>
          <c:idx val="6"/>
          <c:order val="6"/>
          <c:tx>
            <c:strRef>
              <c:f>Results!$D$25</c:f>
              <c:strCache>
                <c:ptCount val="1"/>
                <c:pt idx="0">
                  <c:v>Ability</c:v>
                </c:pt>
              </c:strCache>
            </c:strRef>
          </c:tx>
          <c:spPr>
            <a:solidFill>
              <a:schemeClr val="accent4"/>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Results!$R$25:$AA$25</c:f>
              <c:numCache>
                <c:formatCode>General</c:formatCode>
                <c:ptCount val="10"/>
                <c:pt idx="0">
                  <c:v>0.35833333333333339</c:v>
                </c:pt>
                <c:pt idx="1">
                  <c:v>0.32500000000000001</c:v>
                </c:pt>
                <c:pt idx="2">
                  <c:v>0.35</c:v>
                </c:pt>
                <c:pt idx="3">
                  <c:v>0.34166666666666662</c:v>
                </c:pt>
                <c:pt idx="4">
                  <c:v>0.33333333333333331</c:v>
                </c:pt>
                <c:pt idx="5">
                  <c:v>0.34166666666666667</c:v>
                </c:pt>
                <c:pt idx="6">
                  <c:v>0.15833333333333333</c:v>
                </c:pt>
                <c:pt idx="7">
                  <c:v>0.375</c:v>
                </c:pt>
                <c:pt idx="8">
                  <c:v>0.43333333333333335</c:v>
                </c:pt>
                <c:pt idx="9">
                  <c:v>0.39166666666666672</c:v>
                </c:pt>
              </c:numCache>
            </c:numRef>
          </c:val>
          <c:extLst>
            <c:ext xmlns:c16="http://schemas.microsoft.com/office/drawing/2014/chart" uri="{C3380CC4-5D6E-409C-BE32-E72D297353CC}">
              <c16:uniqueId val="{00000006-8489-46BD-9BB4-83D08B8176ED}"/>
            </c:ext>
          </c:extLst>
        </c:ser>
        <c:ser>
          <c:idx val="7"/>
          <c:order val="7"/>
          <c:tx>
            <c:strRef>
              <c:f>Results!$D$26</c:f>
              <c:strCache>
                <c:ptCount val="1"/>
                <c:pt idx="0">
                  <c:v>Data Governance</c:v>
                </c:pt>
              </c:strCache>
            </c:strRef>
          </c:tx>
          <c:spPr>
            <a:solidFill>
              <a:schemeClr val="accent4">
                <a:lumMod val="75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Results!$R$26:$AA$26</c:f>
              <c:numCache>
                <c:formatCode>General</c:formatCode>
                <c:ptCount val="10"/>
                <c:pt idx="0">
                  <c:v>7.0370370370370375E-2</c:v>
                </c:pt>
                <c:pt idx="1">
                  <c:v>7.0370370370370375E-2</c:v>
                </c:pt>
                <c:pt idx="2">
                  <c:v>6.2962962962962957E-2</c:v>
                </c:pt>
                <c:pt idx="3">
                  <c:v>6.6666666666666666E-2</c:v>
                </c:pt>
                <c:pt idx="4">
                  <c:v>5.9259259259259255E-2</c:v>
                </c:pt>
                <c:pt idx="5">
                  <c:v>6.2962962962962957E-2</c:v>
                </c:pt>
                <c:pt idx="6">
                  <c:v>6.2962962962962957E-2</c:v>
                </c:pt>
                <c:pt idx="7">
                  <c:v>6.2962962962962957E-2</c:v>
                </c:pt>
                <c:pt idx="8">
                  <c:v>6.8518518518518506E-2</c:v>
                </c:pt>
                <c:pt idx="9">
                  <c:v>7.5925925925925924E-2</c:v>
                </c:pt>
              </c:numCache>
            </c:numRef>
          </c:val>
          <c:extLst>
            <c:ext xmlns:c16="http://schemas.microsoft.com/office/drawing/2014/chart" uri="{C3380CC4-5D6E-409C-BE32-E72D297353CC}">
              <c16:uniqueId val="{00000007-8489-46BD-9BB4-83D08B8176ED}"/>
            </c:ext>
          </c:extLst>
        </c:ser>
        <c:ser>
          <c:idx val="8"/>
          <c:order val="8"/>
          <c:tx>
            <c:strRef>
              <c:f>Results!$D$27</c:f>
              <c:strCache>
                <c:ptCount val="1"/>
                <c:pt idx="0">
                  <c:v>Cooperation</c:v>
                </c:pt>
              </c:strCache>
            </c:strRef>
          </c:tx>
          <c:spPr>
            <a:solidFill>
              <a:schemeClr val="accent4">
                <a:lumMod val="9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Results!$R$27:$AA$27</c:f>
              <c:numCache>
                <c:formatCode>General</c:formatCode>
                <c:ptCount val="10"/>
                <c:pt idx="0">
                  <c:v>0.2</c:v>
                </c:pt>
                <c:pt idx="1">
                  <c:v>0.15833333333333335</c:v>
                </c:pt>
                <c:pt idx="2">
                  <c:v>0.2</c:v>
                </c:pt>
                <c:pt idx="3">
                  <c:v>0.2</c:v>
                </c:pt>
                <c:pt idx="4">
                  <c:v>0.19166666666666668</c:v>
                </c:pt>
                <c:pt idx="5">
                  <c:v>0.18333333333333335</c:v>
                </c:pt>
                <c:pt idx="6">
                  <c:v>0.1</c:v>
                </c:pt>
                <c:pt idx="7">
                  <c:v>0.15833333333333335</c:v>
                </c:pt>
                <c:pt idx="8">
                  <c:v>0.25000000000000006</c:v>
                </c:pt>
                <c:pt idx="9">
                  <c:v>0.26666666666666672</c:v>
                </c:pt>
              </c:numCache>
            </c:numRef>
          </c:val>
          <c:extLst>
            <c:ext xmlns:c16="http://schemas.microsoft.com/office/drawing/2014/chart" uri="{C3380CC4-5D6E-409C-BE32-E72D297353CC}">
              <c16:uniqueId val="{00000008-8489-46BD-9BB4-83D08B8176ED}"/>
            </c:ext>
          </c:extLst>
        </c:ser>
        <c:ser>
          <c:idx val="9"/>
          <c:order val="9"/>
          <c:tx>
            <c:strRef>
              <c:f>Results!$D$28</c:f>
              <c:strCache>
                <c:ptCount val="1"/>
                <c:pt idx="0">
                  <c:v>Ecosystem Creation</c:v>
                </c:pt>
              </c:strCache>
            </c:strRef>
          </c:tx>
          <c:spPr>
            <a:solidFill>
              <a:schemeClr val="accent4">
                <a:lumMod val="6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Results!$R$28:$AA$28</c:f>
              <c:numCache>
                <c:formatCode>General</c:formatCode>
                <c:ptCount val="10"/>
                <c:pt idx="0">
                  <c:v>6.25E-2</c:v>
                </c:pt>
                <c:pt idx="1">
                  <c:v>6.6666666666666666E-2</c:v>
                </c:pt>
                <c:pt idx="2">
                  <c:v>5.8333333333333334E-2</c:v>
                </c:pt>
                <c:pt idx="3">
                  <c:v>6.25E-2</c:v>
                </c:pt>
                <c:pt idx="4">
                  <c:v>5.8333333333333334E-2</c:v>
                </c:pt>
                <c:pt idx="5">
                  <c:v>6.25E-2</c:v>
                </c:pt>
                <c:pt idx="6">
                  <c:v>5.4166666666666669E-2</c:v>
                </c:pt>
                <c:pt idx="7">
                  <c:v>5.8333333333333334E-2</c:v>
                </c:pt>
                <c:pt idx="8">
                  <c:v>6.25E-2</c:v>
                </c:pt>
                <c:pt idx="9">
                  <c:v>6.6666666666666666E-2</c:v>
                </c:pt>
              </c:numCache>
            </c:numRef>
          </c:val>
          <c:extLst>
            <c:ext xmlns:c16="http://schemas.microsoft.com/office/drawing/2014/chart" uri="{C3380CC4-5D6E-409C-BE32-E72D297353CC}">
              <c16:uniqueId val="{00000009-8489-46BD-9BB4-83D08B8176ED}"/>
            </c:ext>
          </c:extLst>
        </c:ser>
        <c:ser>
          <c:idx val="10"/>
          <c:order val="10"/>
          <c:tx>
            <c:strRef>
              <c:f>Results!$D$29</c:f>
              <c:strCache>
                <c:ptCount val="1"/>
                <c:pt idx="0">
                  <c:v>Development &amp; Operation</c:v>
                </c:pt>
              </c:strCache>
            </c:strRef>
          </c:tx>
          <c:spPr>
            <a:solidFill>
              <a:schemeClr val="accent6">
                <a:lumMod val="60000"/>
                <a:lumOff val="4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Results!$R$29:$AA$29</c:f>
              <c:numCache>
                <c:formatCode>General</c:formatCode>
                <c:ptCount val="10"/>
                <c:pt idx="0">
                  <c:v>0.30625000000000002</c:v>
                </c:pt>
                <c:pt idx="1">
                  <c:v>0.42291666666666666</c:v>
                </c:pt>
                <c:pt idx="2">
                  <c:v>0.32083333333333336</c:v>
                </c:pt>
                <c:pt idx="3">
                  <c:v>0.35</c:v>
                </c:pt>
                <c:pt idx="4">
                  <c:v>0.36458333333333331</c:v>
                </c:pt>
                <c:pt idx="5">
                  <c:v>0.46666666666666667</c:v>
                </c:pt>
                <c:pt idx="6">
                  <c:v>0.7</c:v>
                </c:pt>
                <c:pt idx="7">
                  <c:v>0.39374999999999999</c:v>
                </c:pt>
                <c:pt idx="8">
                  <c:v>0.35</c:v>
                </c:pt>
                <c:pt idx="9">
                  <c:v>0.10208333333333333</c:v>
                </c:pt>
              </c:numCache>
            </c:numRef>
          </c:val>
          <c:extLst>
            <c:ext xmlns:c16="http://schemas.microsoft.com/office/drawing/2014/chart" uri="{C3380CC4-5D6E-409C-BE32-E72D297353CC}">
              <c16:uniqueId val="{0000000A-8489-46BD-9BB4-83D08B8176ED}"/>
            </c:ext>
          </c:extLst>
        </c:ser>
        <c:ser>
          <c:idx val="11"/>
          <c:order val="11"/>
          <c:tx>
            <c:strRef>
              <c:f>Results!$D$30</c:f>
              <c:strCache>
                <c:ptCount val="1"/>
                <c:pt idx="0">
                  <c:v>Enhancement &amp; Synergies</c:v>
                </c:pt>
              </c:strCache>
            </c:strRef>
          </c:tx>
          <c:spPr>
            <a:solidFill>
              <a:schemeClr val="accent6">
                <a:lumMod val="60000"/>
              </a:schemeClr>
            </a:solidFill>
            <a:ln>
              <a:noFill/>
            </a:ln>
            <a:effectLst/>
          </c:spPr>
          <c:invertIfNegative val="0"/>
          <c:cat>
            <c:strRef>
              <c:f>Results!$R$13:$AA$13</c:f>
              <c:strCache>
                <c:ptCount val="10"/>
                <c:pt idx="0">
                  <c:v>Service Creation - Cooperation</c:v>
                </c:pt>
                <c:pt idx="1">
                  <c:v>Service Creation - EU Solution</c:v>
                </c:pt>
                <c:pt idx="2">
                  <c:v>Service Creation - Commercial
Provider</c:v>
                </c:pt>
                <c:pt idx="3">
                  <c:v>Data Access - Cooperation</c:v>
                </c:pt>
                <c:pt idx="4">
                  <c:v>Data Access - Commercial
Provider</c:v>
                </c:pt>
                <c:pt idx="5">
                  <c:v>Outsourcing - LU-DE
Cooperation</c:v>
                </c:pt>
                <c:pt idx="6">
                  <c:v>Outsourcing - EU Solution</c:v>
                </c:pt>
                <c:pt idx="7">
                  <c:v>Outsourcing - Commercial
Provider</c:v>
                </c:pt>
                <c:pt idx="8">
                  <c:v>Full Value Chain - Slim SRTI</c:v>
                </c:pt>
                <c:pt idx="9">
                  <c:v>Full Value Chain - Advanced SRTI</c:v>
                </c:pt>
              </c:strCache>
            </c:strRef>
          </c:cat>
          <c:val>
            <c:numRef>
              <c:f>Results!$R$30:$AA$30</c:f>
              <c:numCache>
                <c:formatCode>General</c:formatCode>
                <c:ptCount val="10"/>
                <c:pt idx="0">
                  <c:v>0.24999999999999994</c:v>
                </c:pt>
                <c:pt idx="1">
                  <c:v>0.36904761904761896</c:v>
                </c:pt>
                <c:pt idx="2">
                  <c:v>0.29761904761904756</c:v>
                </c:pt>
                <c:pt idx="3">
                  <c:v>0.24999999999999994</c:v>
                </c:pt>
                <c:pt idx="4">
                  <c:v>0.29761904761904756</c:v>
                </c:pt>
                <c:pt idx="5">
                  <c:v>0.34523809523809518</c:v>
                </c:pt>
                <c:pt idx="6">
                  <c:v>0.48809523809523803</c:v>
                </c:pt>
                <c:pt idx="7">
                  <c:v>0.41666666666666657</c:v>
                </c:pt>
                <c:pt idx="8">
                  <c:v>0.39285714285714285</c:v>
                </c:pt>
                <c:pt idx="9">
                  <c:v>0.19047619047619047</c:v>
                </c:pt>
              </c:numCache>
            </c:numRef>
          </c:val>
          <c:extLst>
            <c:ext xmlns:c16="http://schemas.microsoft.com/office/drawing/2014/chart" uri="{C3380CC4-5D6E-409C-BE32-E72D297353CC}">
              <c16:uniqueId val="{0000000B-8489-46BD-9BB4-83D08B8176ED}"/>
            </c:ext>
          </c:extLst>
        </c:ser>
        <c:dLbls>
          <c:showLegendKey val="0"/>
          <c:showVal val="0"/>
          <c:showCatName val="0"/>
          <c:showSerName val="0"/>
          <c:showPercent val="0"/>
          <c:showBubbleSize val="0"/>
        </c:dLbls>
        <c:gapWidth val="150"/>
        <c:overlap val="100"/>
        <c:axId val="626156728"/>
        <c:axId val="626157056"/>
      </c:barChart>
      <c:catAx>
        <c:axId val="626156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6157056"/>
        <c:crosses val="autoZero"/>
        <c:auto val="1"/>
        <c:lblAlgn val="ctr"/>
        <c:lblOffset val="100"/>
        <c:noMultiLvlLbl val="0"/>
      </c:catAx>
      <c:valAx>
        <c:axId val="626157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6156728"/>
        <c:crosses val="autoZero"/>
        <c:crossBetween val="between"/>
      </c:valAx>
      <c:spPr>
        <a:noFill/>
        <a:ln>
          <a:noFill/>
        </a:ln>
        <a:effectLst/>
      </c:spPr>
    </c:plotArea>
    <c:legend>
      <c:legendPos val="r"/>
      <c:layout>
        <c:manualLayout>
          <c:xMode val="edge"/>
          <c:yMode val="edge"/>
          <c:x val="0.78098146899925447"/>
          <c:y val="0.18206015422370578"/>
          <c:w val="0.21091217561812556"/>
          <c:h val="0.53765221740192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Category scores of</a:t>
            </a:r>
            <a:r>
              <a:rPr lang="de-DE" baseline="0"/>
              <a:t> Top 4 solution options</a:t>
            </a:r>
            <a:endParaRPr lang="de-DE"/>
          </a:p>
        </c:rich>
      </c:tx>
      <c:overlay val="0"/>
      <c:spPr>
        <a:noFill/>
        <a:ln>
          <a:noFill/>
        </a:ln>
        <a:effectLst/>
      </c:spPr>
    </c:title>
    <c:autoTitleDeleted val="0"/>
    <c:plotArea>
      <c:layout>
        <c:manualLayout>
          <c:layoutTarget val="inner"/>
          <c:xMode val="edge"/>
          <c:yMode val="edge"/>
          <c:x val="0.39831366084019615"/>
          <c:y val="0.13090770858882814"/>
          <c:w val="0.37227019065255462"/>
          <c:h val="0.55791894119788377"/>
        </c:manualLayout>
      </c:layout>
      <c:radarChart>
        <c:radarStyle val="marker"/>
        <c:varyColors val="0"/>
        <c:ser>
          <c:idx val="12"/>
          <c:order val="0"/>
          <c:tx>
            <c:strRef>
              <c:f>Results!$G$13</c:f>
              <c:strCache>
                <c:ptCount val="1"/>
                <c:pt idx="0">
                  <c:v>Service Creation - EU Solution</c:v>
                </c:pt>
              </c:strCache>
            </c:strRef>
          </c:tx>
          <c:spPr>
            <a:ln>
              <a:solidFill>
                <a:schemeClr val="accent5"/>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Results!$G$19:$G$30</c:f>
              <c:numCache>
                <c:formatCode>0.0</c:formatCode>
                <c:ptCount val="12"/>
                <c:pt idx="0">
                  <c:v>2.1666666666666665</c:v>
                </c:pt>
                <c:pt idx="1">
                  <c:v>1</c:v>
                </c:pt>
                <c:pt idx="2">
                  <c:v>2.25</c:v>
                </c:pt>
                <c:pt idx="3">
                  <c:v>1.5</c:v>
                </c:pt>
                <c:pt idx="4">
                  <c:v>2</c:v>
                </c:pt>
                <c:pt idx="5">
                  <c:v>1.8928571428571426</c:v>
                </c:pt>
                <c:pt idx="6">
                  <c:v>1.9500000000000002</c:v>
                </c:pt>
                <c:pt idx="7">
                  <c:v>2.1111111111111112</c:v>
                </c:pt>
                <c:pt idx="8">
                  <c:v>1.5833333333333335</c:v>
                </c:pt>
                <c:pt idx="9">
                  <c:v>2</c:v>
                </c:pt>
                <c:pt idx="10">
                  <c:v>1.8125</c:v>
                </c:pt>
                <c:pt idx="11">
                  <c:v>2.214285714285714</c:v>
                </c:pt>
              </c:numCache>
            </c:numRef>
          </c:val>
          <c:extLst>
            <c:ext xmlns:c16="http://schemas.microsoft.com/office/drawing/2014/chart" uri="{C3380CC4-5D6E-409C-BE32-E72D297353CC}">
              <c16:uniqueId val="{00000001-1216-416A-88E8-E3D119F20F68}"/>
            </c:ext>
          </c:extLst>
        </c:ser>
        <c:ser>
          <c:idx val="17"/>
          <c:order val="1"/>
          <c:tx>
            <c:strRef>
              <c:f>Results!$K$13</c:f>
              <c:strCache>
                <c:ptCount val="1"/>
                <c:pt idx="0">
                  <c:v>Outsourcing - LU-DE
Cooperation</c:v>
                </c:pt>
              </c:strCache>
            </c:strRef>
          </c:tx>
          <c:spPr>
            <a:ln>
              <a:solidFill>
                <a:schemeClr val="accent6">
                  <a:lumMod val="50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Results!$K$19:$K$30</c:f>
              <c:numCache>
                <c:formatCode>0.0</c:formatCode>
                <c:ptCount val="12"/>
                <c:pt idx="0">
                  <c:v>2.25</c:v>
                </c:pt>
                <c:pt idx="1">
                  <c:v>1.1666666666666665</c:v>
                </c:pt>
                <c:pt idx="2">
                  <c:v>1.6875</c:v>
                </c:pt>
                <c:pt idx="3">
                  <c:v>2.083333333333333</c:v>
                </c:pt>
                <c:pt idx="4">
                  <c:v>1.75</c:v>
                </c:pt>
                <c:pt idx="5">
                  <c:v>1.75</c:v>
                </c:pt>
                <c:pt idx="6">
                  <c:v>2.0500000000000003</c:v>
                </c:pt>
                <c:pt idx="7">
                  <c:v>1.8888888888888888</c:v>
                </c:pt>
                <c:pt idx="8">
                  <c:v>1.8333333333333333</c:v>
                </c:pt>
                <c:pt idx="9">
                  <c:v>1.875</c:v>
                </c:pt>
                <c:pt idx="10">
                  <c:v>2</c:v>
                </c:pt>
                <c:pt idx="11">
                  <c:v>2.0714285714285712</c:v>
                </c:pt>
              </c:numCache>
            </c:numRef>
          </c:val>
          <c:extLst>
            <c:ext xmlns:c16="http://schemas.microsoft.com/office/drawing/2014/chart" uri="{C3380CC4-5D6E-409C-BE32-E72D297353CC}">
              <c16:uniqueId val="{00000006-1216-416A-88E8-E3D119F20F68}"/>
            </c:ext>
          </c:extLst>
        </c:ser>
        <c:ser>
          <c:idx val="19"/>
          <c:order val="2"/>
          <c:tx>
            <c:strRef>
              <c:f>Results!$M$13</c:f>
              <c:strCache>
                <c:ptCount val="1"/>
                <c:pt idx="0">
                  <c:v>Outsourcing - Commercial
Provider</c:v>
                </c:pt>
              </c:strCache>
            </c:strRef>
          </c:tx>
          <c:spPr>
            <a:ln>
              <a:solidFill>
                <a:schemeClr val="accent4">
                  <a:lumMod val="50000"/>
                </a:schemeClr>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Results!$M$19:$M$30</c:f>
              <c:numCache>
                <c:formatCode>0.0</c:formatCode>
                <c:ptCount val="12"/>
                <c:pt idx="0">
                  <c:v>2.333333333333333</c:v>
                </c:pt>
                <c:pt idx="1">
                  <c:v>1.9999999999999998</c:v>
                </c:pt>
                <c:pt idx="2">
                  <c:v>2.5</c:v>
                </c:pt>
                <c:pt idx="3">
                  <c:v>2.333333333333333</c:v>
                </c:pt>
                <c:pt idx="4">
                  <c:v>1.8125</c:v>
                </c:pt>
                <c:pt idx="5">
                  <c:v>2.1071428571428568</c:v>
                </c:pt>
                <c:pt idx="6">
                  <c:v>2.25</c:v>
                </c:pt>
                <c:pt idx="7">
                  <c:v>1.8888888888888888</c:v>
                </c:pt>
                <c:pt idx="8">
                  <c:v>1.5833333333333335</c:v>
                </c:pt>
                <c:pt idx="9">
                  <c:v>1.75</c:v>
                </c:pt>
                <c:pt idx="10">
                  <c:v>1.6875</c:v>
                </c:pt>
                <c:pt idx="11">
                  <c:v>2.4999999999999996</c:v>
                </c:pt>
              </c:numCache>
            </c:numRef>
          </c:val>
          <c:extLst>
            <c:ext xmlns:c16="http://schemas.microsoft.com/office/drawing/2014/chart" uri="{C3380CC4-5D6E-409C-BE32-E72D297353CC}">
              <c16:uniqueId val="{00000008-1216-416A-88E8-E3D119F20F68}"/>
            </c:ext>
          </c:extLst>
        </c:ser>
        <c:ser>
          <c:idx val="21"/>
          <c:order val="3"/>
          <c:tx>
            <c:strRef>
              <c:f>Results!$O$13</c:f>
              <c:strCache>
                <c:ptCount val="1"/>
                <c:pt idx="0">
                  <c:v>Full Value Chain - Advanced SRTI</c:v>
                </c:pt>
              </c:strCache>
            </c:strRef>
          </c:tx>
          <c:spPr>
            <a:ln>
              <a:solidFill>
                <a:schemeClr val="bg2"/>
              </a:solidFill>
            </a:ln>
          </c:spPr>
          <c:marker>
            <c:symbol val="none"/>
          </c:marker>
          <c:cat>
            <c:strRef>
              <c:f>Results!$D$19:$D$30</c:f>
              <c:strCache>
                <c:ptCount val="12"/>
                <c:pt idx="0">
                  <c:v>Basic Traffic Information</c:v>
                </c:pt>
                <c:pt idx="1">
                  <c:v>Advanced Traffic Information</c:v>
                </c:pt>
                <c:pt idx="2">
                  <c:v>Data Interface</c:v>
                </c:pt>
                <c:pt idx="3">
                  <c:v>Data Intelligence</c:v>
                </c:pt>
                <c:pt idx="4">
                  <c:v>Data Feed</c:v>
                </c:pt>
                <c:pt idx="5">
                  <c:v>System &amp; Support</c:v>
                </c:pt>
                <c:pt idx="6">
                  <c:v>Ability</c:v>
                </c:pt>
                <c:pt idx="7">
                  <c:v>Data Governance</c:v>
                </c:pt>
                <c:pt idx="8">
                  <c:v>Cooperation</c:v>
                </c:pt>
                <c:pt idx="9">
                  <c:v>Ecosystem Creation</c:v>
                </c:pt>
                <c:pt idx="10">
                  <c:v>Development &amp; Operation</c:v>
                </c:pt>
                <c:pt idx="11">
                  <c:v>Enhancement &amp; Synergies</c:v>
                </c:pt>
              </c:strCache>
            </c:strRef>
          </c:cat>
          <c:val>
            <c:numRef>
              <c:f>Results!$O$19:$O$30</c:f>
              <c:numCache>
                <c:formatCode>0.0</c:formatCode>
                <c:ptCount val="12"/>
                <c:pt idx="0">
                  <c:v>2.5</c:v>
                </c:pt>
                <c:pt idx="1">
                  <c:v>1.6666666666666665</c:v>
                </c:pt>
                <c:pt idx="2">
                  <c:v>2.6875</c:v>
                </c:pt>
                <c:pt idx="3">
                  <c:v>2.4166666666666665</c:v>
                </c:pt>
                <c:pt idx="4">
                  <c:v>2.75</c:v>
                </c:pt>
                <c:pt idx="5">
                  <c:v>2.3928571428571428</c:v>
                </c:pt>
                <c:pt idx="6">
                  <c:v>2.3500000000000005</c:v>
                </c:pt>
                <c:pt idx="7">
                  <c:v>2.2777777777777777</c:v>
                </c:pt>
                <c:pt idx="8">
                  <c:v>2.666666666666667</c:v>
                </c:pt>
                <c:pt idx="9">
                  <c:v>2</c:v>
                </c:pt>
                <c:pt idx="10">
                  <c:v>0.4375</c:v>
                </c:pt>
                <c:pt idx="11">
                  <c:v>1.1428571428571428</c:v>
                </c:pt>
              </c:numCache>
            </c:numRef>
          </c:val>
          <c:extLst>
            <c:ext xmlns:c16="http://schemas.microsoft.com/office/drawing/2014/chart" uri="{C3380CC4-5D6E-409C-BE32-E72D297353CC}">
              <c16:uniqueId val="{0000000A-1216-416A-88E8-E3D119F20F68}"/>
            </c:ext>
          </c:extLst>
        </c:ser>
        <c:dLbls>
          <c:showLegendKey val="0"/>
          <c:showVal val="0"/>
          <c:showCatName val="0"/>
          <c:showSerName val="0"/>
          <c:showPercent val="0"/>
          <c:showBubbleSize val="0"/>
        </c:dLbls>
        <c:axId val="624440080"/>
        <c:axId val="624446640"/>
      </c:radarChart>
      <c:catAx>
        <c:axId val="62444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4446640"/>
        <c:crosses val="autoZero"/>
        <c:auto val="1"/>
        <c:lblAlgn val="ctr"/>
        <c:lblOffset val="100"/>
        <c:noMultiLvlLbl val="0"/>
      </c:catAx>
      <c:valAx>
        <c:axId val="624446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4440080"/>
        <c:crosses val="autoZero"/>
        <c:crossBetween val="between"/>
      </c:valAx>
    </c:plotArea>
    <c:legend>
      <c:legendPos val="b"/>
      <c:layout>
        <c:manualLayout>
          <c:xMode val="edge"/>
          <c:yMode val="edge"/>
          <c:x val="2.0128046852652022E-2"/>
          <c:y val="0.76165056333023884"/>
          <c:w val="0.96488748538363855"/>
          <c:h val="0.22379339591284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txPr>
    <a:bodyPr/>
    <a:lstStyle/>
    <a:p>
      <a:pPr>
        <a:defRPr>
          <a:solidFill>
            <a:schemeClr val="tx1"/>
          </a:solidFill>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Total</a:t>
            </a:r>
            <a:r>
              <a:rPr lang="de-DE" baseline="0"/>
              <a:t> s</a:t>
            </a:r>
            <a:r>
              <a:rPr lang="de-DE"/>
              <a:t>cores</a:t>
            </a:r>
            <a:r>
              <a:rPr lang="de-DE" baseline="0"/>
              <a:t> (stacked weighted category scores) of Top 4 solution options</a:t>
            </a:r>
            <a:endParaRPr lang="de-DE"/>
          </a:p>
        </c:rich>
      </c:tx>
      <c:layout>
        <c:manualLayout>
          <c:xMode val="edge"/>
          <c:yMode val="edge"/>
          <c:x val="0.11607075380168917"/>
          <c:y val="1.47710487444608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stacked"/>
        <c:varyColors val="0"/>
        <c:ser>
          <c:idx val="1"/>
          <c:order val="0"/>
          <c:tx>
            <c:strRef>
              <c:f>Results!$D$19</c:f>
              <c:strCache>
                <c:ptCount val="1"/>
                <c:pt idx="0">
                  <c:v>Basic Traffic Information</c:v>
                </c:pt>
              </c:strCache>
            </c:strRef>
          </c:tx>
          <c:spPr>
            <a:solidFill>
              <a:schemeClr val="bg2">
                <a:lumMod val="40000"/>
                <a:lumOff val="60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(Results!$S$19,Results!$W$19,Results!$Y$19,Results!$AA$19)</c:f>
              <c:numCache>
                <c:formatCode>General</c:formatCode>
                <c:ptCount val="4"/>
                <c:pt idx="0">
                  <c:v>0.21666666666666667</c:v>
                </c:pt>
                <c:pt idx="1">
                  <c:v>0.22500000000000001</c:v>
                </c:pt>
                <c:pt idx="2">
                  <c:v>0.23333333333333331</c:v>
                </c:pt>
                <c:pt idx="3">
                  <c:v>0.25</c:v>
                </c:pt>
              </c:numCache>
            </c:numRef>
          </c:val>
          <c:extLst>
            <c:ext xmlns:c16="http://schemas.microsoft.com/office/drawing/2014/chart" uri="{C3380CC4-5D6E-409C-BE32-E72D297353CC}">
              <c16:uniqueId val="{00000001-2789-4B09-BF0E-CFF29A1103D6}"/>
            </c:ext>
          </c:extLst>
        </c:ser>
        <c:ser>
          <c:idx val="5"/>
          <c:order val="1"/>
          <c:tx>
            <c:strRef>
              <c:f>Results!$D$20</c:f>
              <c:strCache>
                <c:ptCount val="1"/>
                <c:pt idx="0">
                  <c:v>Advanced Traffic Information</c:v>
                </c:pt>
              </c:strCache>
            </c:strRef>
          </c:tx>
          <c:spPr>
            <a:solidFill>
              <a:schemeClr val="bg2">
                <a:lumMod val="60000"/>
                <a:lumOff val="40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(Results!$S$20,Results!$W$20,Results!$Y$20,Results!$AA$20)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5-2789-4B09-BF0E-CFF29A1103D6}"/>
            </c:ext>
          </c:extLst>
        </c:ser>
        <c:ser>
          <c:idx val="7"/>
          <c:order val="2"/>
          <c:tx>
            <c:strRef>
              <c:f>Results!$D$21</c:f>
              <c:strCache>
                <c:ptCount val="1"/>
                <c:pt idx="0">
                  <c:v>Data Interface</c:v>
                </c:pt>
              </c:strCache>
            </c:strRef>
          </c:tx>
          <c:spPr>
            <a:solidFill>
              <a:schemeClr val="accent3">
                <a:lumMod val="40000"/>
                <a:lumOff val="60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(Results!$S$21,Results!$W$21,Results!$Y$21,Results!$AA$21)</c:f>
              <c:numCache>
                <c:formatCode>General</c:formatCode>
                <c:ptCount val="4"/>
                <c:pt idx="0">
                  <c:v>0.15</c:v>
                </c:pt>
                <c:pt idx="1">
                  <c:v>0.1125</c:v>
                </c:pt>
                <c:pt idx="2">
                  <c:v>0.16666666666666666</c:v>
                </c:pt>
                <c:pt idx="3">
                  <c:v>0.17916666666666667</c:v>
                </c:pt>
              </c:numCache>
            </c:numRef>
          </c:val>
          <c:extLst>
            <c:ext xmlns:c16="http://schemas.microsoft.com/office/drawing/2014/chart" uri="{C3380CC4-5D6E-409C-BE32-E72D297353CC}">
              <c16:uniqueId val="{00000007-2789-4B09-BF0E-CFF29A1103D6}"/>
            </c:ext>
          </c:extLst>
        </c:ser>
        <c:ser>
          <c:idx val="9"/>
          <c:order val="3"/>
          <c:tx>
            <c:strRef>
              <c:f>Results!$D$22</c:f>
              <c:strCache>
                <c:ptCount val="1"/>
                <c:pt idx="0">
                  <c:v>Data Intelligence</c:v>
                </c:pt>
              </c:strCache>
            </c:strRef>
          </c:tx>
          <c:spPr>
            <a:solidFill>
              <a:schemeClr val="accent3"/>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(Results!$S$22,Results!$W$22,Results!$Y$22,Results!$AA$22)</c:f>
              <c:numCache>
                <c:formatCode>General</c:formatCode>
                <c:ptCount val="4"/>
                <c:pt idx="0">
                  <c:v>0.05</c:v>
                </c:pt>
                <c:pt idx="1">
                  <c:v>6.9444444444444434E-2</c:v>
                </c:pt>
                <c:pt idx="2">
                  <c:v>7.7777777777777765E-2</c:v>
                </c:pt>
                <c:pt idx="3">
                  <c:v>8.0555555555555547E-2</c:v>
                </c:pt>
              </c:numCache>
            </c:numRef>
          </c:val>
          <c:extLst>
            <c:ext xmlns:c16="http://schemas.microsoft.com/office/drawing/2014/chart" uri="{C3380CC4-5D6E-409C-BE32-E72D297353CC}">
              <c16:uniqueId val="{00000009-2789-4B09-BF0E-CFF29A1103D6}"/>
            </c:ext>
          </c:extLst>
        </c:ser>
        <c:ser>
          <c:idx val="0"/>
          <c:order val="4"/>
          <c:tx>
            <c:strRef>
              <c:f>Results!$D$23</c:f>
              <c:strCache>
                <c:ptCount val="1"/>
                <c:pt idx="0">
                  <c:v>Data Feed</c:v>
                </c:pt>
              </c:strCache>
            </c:strRef>
          </c:tx>
          <c:spPr>
            <a:solidFill>
              <a:schemeClr val="accent5"/>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(Results!$S$23,Results!$W$23,Results!$Y$23,Results!$AA$23)</c:f>
              <c:numCache>
                <c:formatCode>General</c:formatCode>
                <c:ptCount val="4"/>
                <c:pt idx="0">
                  <c:v>6.6666666666666666E-2</c:v>
                </c:pt>
                <c:pt idx="1">
                  <c:v>5.8333333333333334E-2</c:v>
                </c:pt>
                <c:pt idx="2">
                  <c:v>6.0416666666666667E-2</c:v>
                </c:pt>
                <c:pt idx="3">
                  <c:v>9.166666666666666E-2</c:v>
                </c:pt>
              </c:numCache>
            </c:numRef>
          </c:val>
          <c:extLst>
            <c:ext xmlns:c16="http://schemas.microsoft.com/office/drawing/2014/chart" uri="{C3380CC4-5D6E-409C-BE32-E72D297353CC}">
              <c16:uniqueId val="{0000000C-2789-4B09-BF0E-CFF29A1103D6}"/>
            </c:ext>
          </c:extLst>
        </c:ser>
        <c:ser>
          <c:idx val="2"/>
          <c:order val="5"/>
          <c:tx>
            <c:strRef>
              <c:f>Results!$D$24</c:f>
              <c:strCache>
                <c:ptCount val="1"/>
                <c:pt idx="0">
                  <c:v>System &amp; Support</c:v>
                </c:pt>
              </c:strCache>
            </c:strRef>
          </c:tx>
          <c:spPr>
            <a:solidFill>
              <a:schemeClr val="accent1"/>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(Results!$S$24,Results!$W$24,Results!$Y$24,Results!$AA$24)</c:f>
              <c:numCache>
                <c:formatCode>General</c:formatCode>
                <c:ptCount val="4"/>
                <c:pt idx="0">
                  <c:v>6.3095238095238079E-2</c:v>
                </c:pt>
                <c:pt idx="1">
                  <c:v>5.8333333333333334E-2</c:v>
                </c:pt>
                <c:pt idx="2">
                  <c:v>7.0238095238095224E-2</c:v>
                </c:pt>
                <c:pt idx="3">
                  <c:v>7.9761904761904756E-2</c:v>
                </c:pt>
              </c:numCache>
            </c:numRef>
          </c:val>
          <c:extLst>
            <c:ext xmlns:c16="http://schemas.microsoft.com/office/drawing/2014/chart" uri="{C3380CC4-5D6E-409C-BE32-E72D297353CC}">
              <c16:uniqueId val="{0000000D-2789-4B09-BF0E-CFF29A1103D6}"/>
            </c:ext>
          </c:extLst>
        </c:ser>
        <c:ser>
          <c:idx val="3"/>
          <c:order val="6"/>
          <c:tx>
            <c:strRef>
              <c:f>Results!$D$25</c:f>
              <c:strCache>
                <c:ptCount val="1"/>
                <c:pt idx="0">
                  <c:v>Ability</c:v>
                </c:pt>
              </c:strCache>
            </c:strRef>
          </c:tx>
          <c:spPr>
            <a:solidFill>
              <a:schemeClr val="accent4"/>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(Results!$S$25,Results!$W$25,Results!$Y$25,Results!$AA$25)</c:f>
              <c:numCache>
                <c:formatCode>General</c:formatCode>
                <c:ptCount val="4"/>
                <c:pt idx="0">
                  <c:v>0.32500000000000001</c:v>
                </c:pt>
                <c:pt idx="1">
                  <c:v>0.34166666666666667</c:v>
                </c:pt>
                <c:pt idx="2">
                  <c:v>0.375</c:v>
                </c:pt>
                <c:pt idx="3">
                  <c:v>0.39166666666666672</c:v>
                </c:pt>
              </c:numCache>
            </c:numRef>
          </c:val>
          <c:extLst>
            <c:ext xmlns:c16="http://schemas.microsoft.com/office/drawing/2014/chart" uri="{C3380CC4-5D6E-409C-BE32-E72D297353CC}">
              <c16:uniqueId val="{0000000E-2789-4B09-BF0E-CFF29A1103D6}"/>
            </c:ext>
          </c:extLst>
        </c:ser>
        <c:ser>
          <c:idx val="4"/>
          <c:order val="7"/>
          <c:tx>
            <c:strRef>
              <c:f>Results!$D$26</c:f>
              <c:strCache>
                <c:ptCount val="1"/>
                <c:pt idx="0">
                  <c:v>Data Governance</c:v>
                </c:pt>
              </c:strCache>
            </c:strRef>
          </c:tx>
          <c:spPr>
            <a:solidFill>
              <a:schemeClr val="accent4">
                <a:lumMod val="75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(Results!$S$26,Results!$W$26,Results!$Y$26,Results!$AA$26)</c:f>
              <c:numCache>
                <c:formatCode>General</c:formatCode>
                <c:ptCount val="4"/>
                <c:pt idx="0">
                  <c:v>7.0370370370370375E-2</c:v>
                </c:pt>
                <c:pt idx="1">
                  <c:v>6.2962962962962957E-2</c:v>
                </c:pt>
                <c:pt idx="2">
                  <c:v>6.2962962962962957E-2</c:v>
                </c:pt>
                <c:pt idx="3">
                  <c:v>7.5925925925925924E-2</c:v>
                </c:pt>
              </c:numCache>
            </c:numRef>
          </c:val>
          <c:extLst>
            <c:ext xmlns:c16="http://schemas.microsoft.com/office/drawing/2014/chart" uri="{C3380CC4-5D6E-409C-BE32-E72D297353CC}">
              <c16:uniqueId val="{0000000F-2789-4B09-BF0E-CFF29A1103D6}"/>
            </c:ext>
          </c:extLst>
        </c:ser>
        <c:ser>
          <c:idx val="6"/>
          <c:order val="8"/>
          <c:tx>
            <c:strRef>
              <c:f>Results!$D$27</c:f>
              <c:strCache>
                <c:ptCount val="1"/>
                <c:pt idx="0">
                  <c:v>Cooperation</c:v>
                </c:pt>
              </c:strCache>
            </c:strRef>
          </c:tx>
          <c:spPr>
            <a:solidFill>
              <a:schemeClr val="accent4"/>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(Results!$S$27,Results!$W$27,Results!$Y$27,Results!$AA$27)</c:f>
              <c:numCache>
                <c:formatCode>General</c:formatCode>
                <c:ptCount val="4"/>
                <c:pt idx="0">
                  <c:v>0.15833333333333335</c:v>
                </c:pt>
                <c:pt idx="1">
                  <c:v>0.18333333333333335</c:v>
                </c:pt>
                <c:pt idx="2">
                  <c:v>0.15833333333333335</c:v>
                </c:pt>
                <c:pt idx="3">
                  <c:v>0.26666666666666672</c:v>
                </c:pt>
              </c:numCache>
            </c:numRef>
          </c:val>
          <c:extLst>
            <c:ext xmlns:c16="http://schemas.microsoft.com/office/drawing/2014/chart" uri="{C3380CC4-5D6E-409C-BE32-E72D297353CC}">
              <c16:uniqueId val="{00000010-2789-4B09-BF0E-CFF29A1103D6}"/>
            </c:ext>
          </c:extLst>
        </c:ser>
        <c:ser>
          <c:idx val="8"/>
          <c:order val="9"/>
          <c:tx>
            <c:strRef>
              <c:f>Results!$D$28</c:f>
              <c:strCache>
                <c:ptCount val="1"/>
                <c:pt idx="0">
                  <c:v>Ecosystem Creation</c:v>
                </c:pt>
              </c:strCache>
            </c:strRef>
          </c:tx>
          <c:spPr>
            <a:solidFill>
              <a:schemeClr val="accent4">
                <a:lumMod val="75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(Results!$S$28,Results!$W$28,Results!$Y$28,Results!$AA$28)</c:f>
              <c:numCache>
                <c:formatCode>General</c:formatCode>
                <c:ptCount val="4"/>
                <c:pt idx="0">
                  <c:v>6.6666666666666666E-2</c:v>
                </c:pt>
                <c:pt idx="1">
                  <c:v>6.25E-2</c:v>
                </c:pt>
                <c:pt idx="2">
                  <c:v>5.8333333333333334E-2</c:v>
                </c:pt>
                <c:pt idx="3">
                  <c:v>6.6666666666666666E-2</c:v>
                </c:pt>
              </c:numCache>
            </c:numRef>
          </c:val>
          <c:extLst>
            <c:ext xmlns:c16="http://schemas.microsoft.com/office/drawing/2014/chart" uri="{C3380CC4-5D6E-409C-BE32-E72D297353CC}">
              <c16:uniqueId val="{00000011-2789-4B09-BF0E-CFF29A1103D6}"/>
            </c:ext>
          </c:extLst>
        </c:ser>
        <c:ser>
          <c:idx val="10"/>
          <c:order val="10"/>
          <c:tx>
            <c:strRef>
              <c:f>Results!$D$29</c:f>
              <c:strCache>
                <c:ptCount val="1"/>
                <c:pt idx="0">
                  <c:v>Development &amp; Operation</c:v>
                </c:pt>
              </c:strCache>
            </c:strRef>
          </c:tx>
          <c:spPr>
            <a:solidFill>
              <a:schemeClr val="accent6">
                <a:lumMod val="40000"/>
                <a:lumOff val="60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(Results!$S$29,Results!$W$29,Results!$Y$29,Results!$AA$29)</c:f>
              <c:numCache>
                <c:formatCode>General</c:formatCode>
                <c:ptCount val="4"/>
                <c:pt idx="0">
                  <c:v>0.42291666666666666</c:v>
                </c:pt>
                <c:pt idx="1">
                  <c:v>0.46666666666666667</c:v>
                </c:pt>
                <c:pt idx="2">
                  <c:v>0.39374999999999999</c:v>
                </c:pt>
                <c:pt idx="3">
                  <c:v>0.10208333333333333</c:v>
                </c:pt>
              </c:numCache>
            </c:numRef>
          </c:val>
          <c:extLst>
            <c:ext xmlns:c16="http://schemas.microsoft.com/office/drawing/2014/chart" uri="{C3380CC4-5D6E-409C-BE32-E72D297353CC}">
              <c16:uniqueId val="{00000012-2789-4B09-BF0E-CFF29A1103D6}"/>
            </c:ext>
          </c:extLst>
        </c:ser>
        <c:ser>
          <c:idx val="11"/>
          <c:order val="11"/>
          <c:tx>
            <c:strRef>
              <c:f>Results!$D$30</c:f>
              <c:strCache>
                <c:ptCount val="1"/>
                <c:pt idx="0">
                  <c:v>Enhancement &amp; Synergies</c:v>
                </c:pt>
              </c:strCache>
            </c:strRef>
          </c:tx>
          <c:spPr>
            <a:solidFill>
              <a:schemeClr val="accent6">
                <a:lumMod val="60000"/>
              </a:schemeClr>
            </a:solidFill>
            <a:ln>
              <a:noFill/>
            </a:ln>
            <a:effectLst/>
          </c:spPr>
          <c:invertIfNegative val="0"/>
          <c:cat>
            <c:strRef>
              <c:f>(Results!$S$13,Results!$W$13,Results!$Y$13,Results!$AA$13)</c:f>
              <c:strCache>
                <c:ptCount val="4"/>
                <c:pt idx="0">
                  <c:v>Service Creation - EU Solution</c:v>
                </c:pt>
                <c:pt idx="1">
                  <c:v>Outsourcing - LU-DE
Cooperation</c:v>
                </c:pt>
                <c:pt idx="2">
                  <c:v>Outsourcing - Commercial
Provider</c:v>
                </c:pt>
                <c:pt idx="3">
                  <c:v>Full Value Chain - Advanced SRTI</c:v>
                </c:pt>
              </c:strCache>
            </c:strRef>
          </c:cat>
          <c:val>
            <c:numRef>
              <c:f>(Results!$S$30,Results!$W$30,Results!$Y$30,Results!$AA$30)</c:f>
              <c:numCache>
                <c:formatCode>General</c:formatCode>
                <c:ptCount val="4"/>
                <c:pt idx="0">
                  <c:v>0.36904761904761896</c:v>
                </c:pt>
                <c:pt idx="1">
                  <c:v>0.34523809523809518</c:v>
                </c:pt>
                <c:pt idx="2">
                  <c:v>0.41666666666666657</c:v>
                </c:pt>
                <c:pt idx="3">
                  <c:v>0.19047619047619047</c:v>
                </c:pt>
              </c:numCache>
            </c:numRef>
          </c:val>
          <c:extLst>
            <c:ext xmlns:c16="http://schemas.microsoft.com/office/drawing/2014/chart" uri="{C3380CC4-5D6E-409C-BE32-E72D297353CC}">
              <c16:uniqueId val="{00000013-2789-4B09-BF0E-CFF29A1103D6}"/>
            </c:ext>
          </c:extLst>
        </c:ser>
        <c:dLbls>
          <c:showLegendKey val="0"/>
          <c:showVal val="0"/>
          <c:showCatName val="0"/>
          <c:showSerName val="0"/>
          <c:showPercent val="0"/>
          <c:showBubbleSize val="0"/>
        </c:dLbls>
        <c:gapWidth val="150"/>
        <c:overlap val="100"/>
        <c:axId val="626156728"/>
        <c:axId val="626157056"/>
      </c:barChart>
      <c:catAx>
        <c:axId val="626156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6157056"/>
        <c:crosses val="autoZero"/>
        <c:auto val="1"/>
        <c:lblAlgn val="ctr"/>
        <c:lblOffset val="100"/>
        <c:noMultiLvlLbl val="0"/>
      </c:catAx>
      <c:valAx>
        <c:axId val="626157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26156728"/>
        <c:crosses val="autoZero"/>
        <c:crossBetween val="between"/>
      </c:valAx>
      <c:spPr>
        <a:noFill/>
        <a:ln>
          <a:noFill/>
        </a:ln>
        <a:effectLst/>
      </c:spPr>
    </c:plotArea>
    <c:legend>
      <c:legendPos val="r"/>
      <c:layout>
        <c:manualLayout>
          <c:xMode val="edge"/>
          <c:yMode val="edge"/>
          <c:x val="0.78098146899925447"/>
          <c:y val="0.18206015422370578"/>
          <c:w val="0.21091217561812556"/>
          <c:h val="0.55332812423694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Risk Matrix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scatterChart>
        <c:scatterStyle val="lineMarker"/>
        <c:varyColors val="0"/>
        <c:ser>
          <c:idx val="0"/>
          <c:order val="0"/>
          <c:tx>
            <c:strRef>
              <c:f>Risk!$I$7</c:f>
              <c:strCache>
                <c:ptCount val="1"/>
                <c:pt idx="0">
                  <c:v>EU Solution</c:v>
                </c:pt>
              </c:strCache>
            </c:strRef>
          </c:tx>
          <c:spPr>
            <a:ln w="25400" cap="rnd">
              <a:noFill/>
              <a:round/>
            </a:ln>
            <a:effectLst/>
          </c:spPr>
          <c:marker>
            <c:symbol val="circle"/>
            <c:size val="5"/>
            <c:spPr>
              <a:solidFill>
                <a:schemeClr val="accent1"/>
              </a:solidFill>
              <a:ln w="9525">
                <a:solidFill>
                  <a:schemeClr val="accent1"/>
                </a:solidFill>
              </a:ln>
              <a:effectLst/>
            </c:spPr>
          </c:marker>
          <c:xVal>
            <c:numRef>
              <c:f>Risk!$J$15:$J$25</c:f>
              <c:numCache>
                <c:formatCode>General</c:formatCode>
                <c:ptCount val="11"/>
                <c:pt idx="0">
                  <c:v>0</c:v>
                </c:pt>
                <c:pt idx="1">
                  <c:v>0.25</c:v>
                </c:pt>
                <c:pt idx="2">
                  <c:v>0.25</c:v>
                </c:pt>
                <c:pt idx="3">
                  <c:v>0.5</c:v>
                </c:pt>
                <c:pt idx="4">
                  <c:v>0.5</c:v>
                </c:pt>
                <c:pt idx="5">
                  <c:v>0.25</c:v>
                </c:pt>
                <c:pt idx="6">
                  <c:v>0.25</c:v>
                </c:pt>
                <c:pt idx="7">
                  <c:v>0</c:v>
                </c:pt>
                <c:pt idx="8">
                  <c:v>0.5</c:v>
                </c:pt>
                <c:pt idx="9">
                  <c:v>0.25</c:v>
                </c:pt>
                <c:pt idx="10">
                  <c:v>0.25</c:v>
                </c:pt>
              </c:numCache>
            </c:numRef>
          </c:xVal>
          <c:yVal>
            <c:numRef>
              <c:f>Risk!$F$15:$F$25</c:f>
              <c:numCache>
                <c:formatCode>General</c:formatCode>
                <c:ptCount val="11"/>
                <c:pt idx="0">
                  <c:v>3</c:v>
                </c:pt>
                <c:pt idx="1">
                  <c:v>2</c:v>
                </c:pt>
                <c:pt idx="2">
                  <c:v>1</c:v>
                </c:pt>
                <c:pt idx="3">
                  <c:v>1.5</c:v>
                </c:pt>
                <c:pt idx="4">
                  <c:v>3</c:v>
                </c:pt>
                <c:pt idx="5">
                  <c:v>1.5</c:v>
                </c:pt>
                <c:pt idx="6">
                  <c:v>3</c:v>
                </c:pt>
                <c:pt idx="7">
                  <c:v>2</c:v>
                </c:pt>
                <c:pt idx="8">
                  <c:v>2.5</c:v>
                </c:pt>
                <c:pt idx="9">
                  <c:v>1.5</c:v>
                </c:pt>
                <c:pt idx="10">
                  <c:v>2.5</c:v>
                </c:pt>
              </c:numCache>
            </c:numRef>
          </c:yVal>
          <c:smooth val="0"/>
          <c:extLst>
            <c:ext xmlns:c16="http://schemas.microsoft.com/office/drawing/2014/chart" uri="{C3380CC4-5D6E-409C-BE32-E72D297353CC}">
              <c16:uniqueId val="{00000002-DF57-4FFC-8F67-EEBCD6C707F6}"/>
            </c:ext>
          </c:extLst>
        </c:ser>
        <c:ser>
          <c:idx val="1"/>
          <c:order val="1"/>
          <c:tx>
            <c:strRef>
              <c:f>Risk!$Q$7</c:f>
              <c:strCache>
                <c:ptCount val="1"/>
                <c:pt idx="0">
                  <c:v>LU-DE Cooperation</c:v>
                </c:pt>
              </c:strCache>
            </c:strRef>
          </c:tx>
          <c:spPr>
            <a:ln w="25400" cap="rnd">
              <a:noFill/>
              <a:round/>
            </a:ln>
            <a:effectLst/>
          </c:spPr>
          <c:marker>
            <c:symbol val="circle"/>
            <c:size val="5"/>
            <c:spPr>
              <a:solidFill>
                <a:schemeClr val="accent2"/>
              </a:solidFill>
              <a:ln w="9525">
                <a:solidFill>
                  <a:schemeClr val="accent2"/>
                </a:solidFill>
              </a:ln>
              <a:effectLst/>
            </c:spPr>
          </c:marker>
          <c:xVal>
            <c:numRef>
              <c:f>Risk!$R$15:$R$25</c:f>
              <c:numCache>
                <c:formatCode>General</c:formatCode>
                <c:ptCount val="11"/>
                <c:pt idx="0">
                  <c:v>0.25</c:v>
                </c:pt>
                <c:pt idx="1">
                  <c:v>0.25</c:v>
                </c:pt>
                <c:pt idx="2">
                  <c:v>0.25</c:v>
                </c:pt>
                <c:pt idx="3">
                  <c:v>0</c:v>
                </c:pt>
                <c:pt idx="4">
                  <c:v>0.5</c:v>
                </c:pt>
                <c:pt idx="5">
                  <c:v>0.75</c:v>
                </c:pt>
                <c:pt idx="6">
                  <c:v>0.25</c:v>
                </c:pt>
                <c:pt idx="7">
                  <c:v>0.5</c:v>
                </c:pt>
                <c:pt idx="8">
                  <c:v>0.25</c:v>
                </c:pt>
                <c:pt idx="9">
                  <c:v>0.25</c:v>
                </c:pt>
                <c:pt idx="10">
                  <c:v>0.25</c:v>
                </c:pt>
              </c:numCache>
            </c:numRef>
          </c:xVal>
          <c:yVal>
            <c:numRef>
              <c:f>Risk!$F$15:$F$25</c:f>
              <c:numCache>
                <c:formatCode>General</c:formatCode>
                <c:ptCount val="11"/>
                <c:pt idx="0">
                  <c:v>3</c:v>
                </c:pt>
                <c:pt idx="1">
                  <c:v>2</c:v>
                </c:pt>
                <c:pt idx="2">
                  <c:v>1</c:v>
                </c:pt>
                <c:pt idx="3">
                  <c:v>1.5</c:v>
                </c:pt>
                <c:pt idx="4">
                  <c:v>3</c:v>
                </c:pt>
                <c:pt idx="5">
                  <c:v>1.5</c:v>
                </c:pt>
                <c:pt idx="6">
                  <c:v>3</c:v>
                </c:pt>
                <c:pt idx="7">
                  <c:v>2</c:v>
                </c:pt>
                <c:pt idx="8">
                  <c:v>2.5</c:v>
                </c:pt>
                <c:pt idx="9">
                  <c:v>1.5</c:v>
                </c:pt>
                <c:pt idx="10">
                  <c:v>2.5</c:v>
                </c:pt>
              </c:numCache>
            </c:numRef>
          </c:yVal>
          <c:smooth val="0"/>
          <c:extLst>
            <c:ext xmlns:c16="http://schemas.microsoft.com/office/drawing/2014/chart" uri="{C3380CC4-5D6E-409C-BE32-E72D297353CC}">
              <c16:uniqueId val="{00000003-DF57-4FFC-8F67-EEBCD6C707F6}"/>
            </c:ext>
          </c:extLst>
        </c:ser>
        <c:ser>
          <c:idx val="2"/>
          <c:order val="2"/>
          <c:tx>
            <c:strRef>
              <c:f>Risk!$U$7</c:f>
              <c:strCache>
                <c:ptCount val="1"/>
                <c:pt idx="0">
                  <c:v>Commercial Provider</c:v>
                </c:pt>
              </c:strCache>
            </c:strRef>
          </c:tx>
          <c:spPr>
            <a:ln w="25400" cap="rnd">
              <a:noFill/>
              <a:round/>
            </a:ln>
            <a:effectLst/>
          </c:spPr>
          <c:marker>
            <c:symbol val="circle"/>
            <c:size val="5"/>
            <c:spPr>
              <a:solidFill>
                <a:schemeClr val="accent3"/>
              </a:solidFill>
              <a:ln w="9525">
                <a:solidFill>
                  <a:schemeClr val="accent3"/>
                </a:solidFill>
              </a:ln>
              <a:effectLst/>
            </c:spPr>
          </c:marker>
          <c:xVal>
            <c:numRef>
              <c:f>Risk!$V$15:$V$25</c:f>
              <c:numCache>
                <c:formatCode>General</c:formatCode>
                <c:ptCount val="11"/>
                <c:pt idx="0">
                  <c:v>0</c:v>
                </c:pt>
                <c:pt idx="1">
                  <c:v>0.25</c:v>
                </c:pt>
                <c:pt idx="2">
                  <c:v>0</c:v>
                </c:pt>
                <c:pt idx="3">
                  <c:v>0</c:v>
                </c:pt>
                <c:pt idx="4">
                  <c:v>0.25</c:v>
                </c:pt>
                <c:pt idx="5">
                  <c:v>0.75</c:v>
                </c:pt>
                <c:pt idx="6">
                  <c:v>0.75</c:v>
                </c:pt>
                <c:pt idx="7">
                  <c:v>0.25</c:v>
                </c:pt>
                <c:pt idx="8">
                  <c:v>0</c:v>
                </c:pt>
                <c:pt idx="9">
                  <c:v>0.25</c:v>
                </c:pt>
                <c:pt idx="10">
                  <c:v>0.5</c:v>
                </c:pt>
              </c:numCache>
            </c:numRef>
          </c:xVal>
          <c:yVal>
            <c:numRef>
              <c:f>Risk!$F$15:$F$25</c:f>
              <c:numCache>
                <c:formatCode>General</c:formatCode>
                <c:ptCount val="11"/>
                <c:pt idx="0">
                  <c:v>3</c:v>
                </c:pt>
                <c:pt idx="1">
                  <c:v>2</c:v>
                </c:pt>
                <c:pt idx="2">
                  <c:v>1</c:v>
                </c:pt>
                <c:pt idx="3">
                  <c:v>1.5</c:v>
                </c:pt>
                <c:pt idx="4">
                  <c:v>3</c:v>
                </c:pt>
                <c:pt idx="5">
                  <c:v>1.5</c:v>
                </c:pt>
                <c:pt idx="6">
                  <c:v>3</c:v>
                </c:pt>
                <c:pt idx="7">
                  <c:v>2</c:v>
                </c:pt>
                <c:pt idx="8">
                  <c:v>2.5</c:v>
                </c:pt>
                <c:pt idx="9">
                  <c:v>1.5</c:v>
                </c:pt>
                <c:pt idx="10">
                  <c:v>2.5</c:v>
                </c:pt>
              </c:numCache>
            </c:numRef>
          </c:yVal>
          <c:smooth val="0"/>
          <c:extLst>
            <c:ext xmlns:c16="http://schemas.microsoft.com/office/drawing/2014/chart" uri="{C3380CC4-5D6E-409C-BE32-E72D297353CC}">
              <c16:uniqueId val="{00000004-DF57-4FFC-8F67-EEBCD6C707F6}"/>
            </c:ext>
          </c:extLst>
        </c:ser>
        <c:ser>
          <c:idx val="3"/>
          <c:order val="3"/>
          <c:tx>
            <c:strRef>
              <c:f>Risk!$Y$7</c:f>
              <c:strCache>
                <c:ptCount val="1"/>
                <c:pt idx="0">
                  <c:v>Advanced SRTI</c:v>
                </c:pt>
              </c:strCache>
            </c:strRef>
          </c:tx>
          <c:spPr>
            <a:ln w="25400" cap="rnd">
              <a:noFill/>
              <a:round/>
            </a:ln>
            <a:effectLst/>
          </c:spPr>
          <c:marker>
            <c:symbol val="circle"/>
            <c:size val="5"/>
            <c:spPr>
              <a:solidFill>
                <a:schemeClr val="accent4"/>
              </a:solidFill>
              <a:ln w="9525">
                <a:solidFill>
                  <a:schemeClr val="accent4"/>
                </a:solidFill>
              </a:ln>
              <a:effectLst/>
            </c:spPr>
          </c:marker>
          <c:xVal>
            <c:numRef>
              <c:f>Risk!$Z$15:$Z$25</c:f>
              <c:numCache>
                <c:formatCode>General</c:formatCode>
                <c:ptCount val="11"/>
                <c:pt idx="0">
                  <c:v>0</c:v>
                </c:pt>
                <c:pt idx="1">
                  <c:v>0</c:v>
                </c:pt>
                <c:pt idx="2">
                  <c:v>0</c:v>
                </c:pt>
                <c:pt idx="3">
                  <c:v>0</c:v>
                </c:pt>
                <c:pt idx="4">
                  <c:v>0.75</c:v>
                </c:pt>
                <c:pt idx="5">
                  <c:v>0</c:v>
                </c:pt>
                <c:pt idx="6">
                  <c:v>0</c:v>
                </c:pt>
                <c:pt idx="7">
                  <c:v>0.25</c:v>
                </c:pt>
                <c:pt idx="8">
                  <c:v>0</c:v>
                </c:pt>
                <c:pt idx="9">
                  <c:v>0.25</c:v>
                </c:pt>
                <c:pt idx="10">
                  <c:v>0.75</c:v>
                </c:pt>
              </c:numCache>
            </c:numRef>
          </c:xVal>
          <c:yVal>
            <c:numRef>
              <c:f>Risk!$F$15:$F$25</c:f>
              <c:numCache>
                <c:formatCode>General</c:formatCode>
                <c:ptCount val="11"/>
                <c:pt idx="0">
                  <c:v>3</c:v>
                </c:pt>
                <c:pt idx="1">
                  <c:v>2</c:v>
                </c:pt>
                <c:pt idx="2">
                  <c:v>1</c:v>
                </c:pt>
                <c:pt idx="3">
                  <c:v>1.5</c:v>
                </c:pt>
                <c:pt idx="4">
                  <c:v>3</c:v>
                </c:pt>
                <c:pt idx="5">
                  <c:v>1.5</c:v>
                </c:pt>
                <c:pt idx="6">
                  <c:v>3</c:v>
                </c:pt>
                <c:pt idx="7">
                  <c:v>2</c:v>
                </c:pt>
                <c:pt idx="8">
                  <c:v>2.5</c:v>
                </c:pt>
                <c:pt idx="9">
                  <c:v>1.5</c:v>
                </c:pt>
                <c:pt idx="10">
                  <c:v>2.5</c:v>
                </c:pt>
              </c:numCache>
            </c:numRef>
          </c:yVal>
          <c:smooth val="0"/>
          <c:extLst>
            <c:ext xmlns:c16="http://schemas.microsoft.com/office/drawing/2014/chart" uri="{C3380CC4-5D6E-409C-BE32-E72D297353CC}">
              <c16:uniqueId val="{00000005-DF57-4FFC-8F67-EEBCD6C707F6}"/>
            </c:ext>
          </c:extLst>
        </c:ser>
        <c:dLbls>
          <c:showLegendKey val="0"/>
          <c:showVal val="0"/>
          <c:showCatName val="0"/>
          <c:showSerName val="0"/>
          <c:showPercent val="0"/>
          <c:showBubbleSize val="0"/>
        </c:dLbls>
        <c:axId val="607237280"/>
        <c:axId val="607236952"/>
      </c:scatterChart>
      <c:valAx>
        <c:axId val="607237280"/>
        <c:scaling>
          <c:orientation val="minMax"/>
          <c:max val="1"/>
        </c:scaling>
        <c:delete val="0"/>
        <c:axPos val="b"/>
        <c:majorGridlines>
          <c:spPr>
            <a:ln w="9525" cap="flat" cmpd="sng" algn="ctr">
              <a:solidFill>
                <a:schemeClr val="accent6"/>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Probability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07236952"/>
        <c:crosses val="autoZero"/>
        <c:crossBetween val="midCat"/>
        <c:majorUnit val="0.25"/>
      </c:valAx>
      <c:valAx>
        <c:axId val="607236952"/>
        <c:scaling>
          <c:orientation val="minMax"/>
          <c:max val="3"/>
        </c:scaling>
        <c:delete val="0"/>
        <c:axPos val="l"/>
        <c:majorGridlines>
          <c:spPr>
            <a:ln w="9525" cap="flat" cmpd="sng" algn="ctr">
              <a:solidFill>
                <a:schemeClr val="accent6"/>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Impact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607237280"/>
        <c:crosses val="autoZero"/>
        <c:crossBetween val="midCat"/>
        <c:majorUnit val="1"/>
        <c:minorUnit val="0.5"/>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28575</xdr:rowOff>
    </xdr:from>
    <xdr:to>
      <xdr:col>10</xdr:col>
      <xdr:colOff>371475</xdr:colOff>
      <xdr:row>18</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28576</xdr:rowOff>
    </xdr:from>
    <xdr:to>
      <xdr:col>24</xdr:col>
      <xdr:colOff>533400</xdr:colOff>
      <xdr:row>36</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19</xdr:row>
      <xdr:rowOff>19049</xdr:rowOff>
    </xdr:from>
    <xdr:to>
      <xdr:col>10</xdr:col>
      <xdr:colOff>390525</xdr:colOff>
      <xdr:row>55</xdr:row>
      <xdr:rowOff>28574</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785886</xdr:colOff>
      <xdr:row>1</xdr:row>
      <xdr:rowOff>42332</xdr:rowOff>
    </xdr:from>
    <xdr:to>
      <xdr:col>14</xdr:col>
      <xdr:colOff>1110537</xdr:colOff>
      <xdr:row>3</xdr:row>
      <xdr:rowOff>57722</xdr:rowOff>
    </xdr:to>
    <xdr:pic>
      <xdr:nvPicPr>
        <xdr:cNvPr id="5" name="d-fine_light_German">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73" b="43231"/>
        <a:stretch/>
      </xdr:blipFill>
      <xdr:spPr>
        <a:xfrm>
          <a:off x="17724057" y="205618"/>
          <a:ext cx="1500309" cy="483475"/>
        </a:xfrm>
        <a:prstGeom prst="rect">
          <a:avLst/>
        </a:prstGeom>
        <a:solidFill>
          <a:schemeClr val="tx1"/>
        </a:solidFill>
      </xdr:spPr>
    </xdr:pic>
    <xdr:clientData/>
  </xdr:twoCellAnchor>
  <xdr:twoCellAnchor editAs="oneCell">
    <xdr:from>
      <xdr:col>13</xdr:col>
      <xdr:colOff>685800</xdr:colOff>
      <xdr:row>83</xdr:row>
      <xdr:rowOff>141514</xdr:rowOff>
    </xdr:from>
    <xdr:to>
      <xdr:col>14</xdr:col>
      <xdr:colOff>1010451</xdr:colOff>
      <xdr:row>86</xdr:row>
      <xdr:rowOff>135132</xdr:rowOff>
    </xdr:to>
    <xdr:pic>
      <xdr:nvPicPr>
        <xdr:cNvPr id="6" name="d-fine_light_German">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73" b="43231"/>
        <a:stretch/>
      </xdr:blipFill>
      <xdr:spPr>
        <a:xfrm>
          <a:off x="17623971" y="20671971"/>
          <a:ext cx="1500309" cy="483475"/>
        </a:xfrm>
        <a:prstGeom prst="rect">
          <a:avLst/>
        </a:prstGeom>
        <a:solidFill>
          <a:schemeClr val="tx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526472</xdr:colOff>
      <xdr:row>1</xdr:row>
      <xdr:rowOff>41564</xdr:rowOff>
    </xdr:from>
    <xdr:to>
      <xdr:col>25</xdr:col>
      <xdr:colOff>475072</xdr:colOff>
      <xdr:row>2</xdr:row>
      <xdr:rowOff>206385</xdr:rowOff>
    </xdr:to>
    <xdr:pic>
      <xdr:nvPicPr>
        <xdr:cNvPr id="6" name="d-fine_light_German">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73" b="43231"/>
        <a:stretch/>
      </xdr:blipFill>
      <xdr:spPr>
        <a:xfrm>
          <a:off x="30881781" y="235528"/>
          <a:ext cx="1500309" cy="483475"/>
        </a:xfrm>
        <a:prstGeom prst="rect">
          <a:avLst/>
        </a:prstGeom>
        <a:solidFill>
          <a:schemeClr val="tx1"/>
        </a:solidFill>
      </xdr:spPr>
    </xdr:pic>
    <xdr:clientData/>
  </xdr:twoCellAnchor>
  <xdr:twoCellAnchor editAs="oneCell">
    <xdr:from>
      <xdr:col>24</xdr:col>
      <xdr:colOff>548640</xdr:colOff>
      <xdr:row>62</xdr:row>
      <xdr:rowOff>243840</xdr:rowOff>
    </xdr:from>
    <xdr:to>
      <xdr:col>25</xdr:col>
      <xdr:colOff>494469</xdr:colOff>
      <xdr:row>64</xdr:row>
      <xdr:rowOff>117715</xdr:rowOff>
    </xdr:to>
    <xdr:pic>
      <xdr:nvPicPr>
        <xdr:cNvPr id="7" name="d-fine_light_Germa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73" b="43231"/>
        <a:stretch/>
      </xdr:blipFill>
      <xdr:spPr>
        <a:xfrm>
          <a:off x="31120080" y="66080640"/>
          <a:ext cx="1500309" cy="483475"/>
        </a:xfrm>
        <a:prstGeom prst="rect">
          <a:avLst/>
        </a:prstGeom>
        <a:solidFill>
          <a:schemeClr val="tx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285750</xdr:colOff>
      <xdr:row>1</xdr:row>
      <xdr:rowOff>57150</xdr:rowOff>
    </xdr:from>
    <xdr:to>
      <xdr:col>25</xdr:col>
      <xdr:colOff>585909</xdr:colOff>
      <xdr:row>2</xdr:row>
      <xdr:rowOff>235825</xdr:rowOff>
    </xdr:to>
    <xdr:pic>
      <xdr:nvPicPr>
        <xdr:cNvPr id="4" name="d-fine_light_German">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73" b="43231"/>
        <a:stretch/>
      </xdr:blipFill>
      <xdr:spPr>
        <a:xfrm>
          <a:off x="27641550" y="228600"/>
          <a:ext cx="1500309" cy="483475"/>
        </a:xfrm>
        <a:prstGeom prst="rect">
          <a:avLst/>
        </a:prstGeom>
        <a:solidFill>
          <a:schemeClr val="tx1"/>
        </a:solidFill>
      </xdr:spPr>
    </xdr:pic>
    <xdr:clientData/>
  </xdr:twoCellAnchor>
  <xdr:twoCellAnchor editAs="oneCell">
    <xdr:from>
      <xdr:col>24</xdr:col>
      <xdr:colOff>304800</xdr:colOff>
      <xdr:row>26</xdr:row>
      <xdr:rowOff>266700</xdr:rowOff>
    </xdr:from>
    <xdr:to>
      <xdr:col>25</xdr:col>
      <xdr:colOff>604959</xdr:colOff>
      <xdr:row>28</xdr:row>
      <xdr:rowOff>178675</xdr:rowOff>
    </xdr:to>
    <xdr:pic>
      <xdr:nvPicPr>
        <xdr:cNvPr id="5" name="d-fine_light_German">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273" b="43231"/>
        <a:stretch/>
      </xdr:blipFill>
      <xdr:spPr>
        <a:xfrm>
          <a:off x="27660600" y="11887200"/>
          <a:ext cx="1500309" cy="483475"/>
        </a:xfrm>
        <a:prstGeom prst="rect">
          <a:avLst/>
        </a:prstGeom>
        <a:solidFill>
          <a:schemeClr val="tx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1471082</xdr:colOff>
      <xdr:row>5</xdr:row>
      <xdr:rowOff>83392</xdr:rowOff>
    </xdr:from>
    <xdr:to>
      <xdr:col>3</xdr:col>
      <xdr:colOff>2211915</xdr:colOff>
      <xdr:row>14</xdr:row>
      <xdr:rowOff>66512</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2233082" y="961809"/>
          <a:ext cx="2455333" cy="2501953"/>
        </a:xfrm>
        <a:prstGeom prst="rect">
          <a:avLst/>
        </a:prstGeom>
      </xdr:spPr>
    </xdr:pic>
    <xdr:clientData/>
  </xdr:twoCellAnchor>
  <xdr:twoCellAnchor editAs="oneCell">
    <xdr:from>
      <xdr:col>11</xdr:col>
      <xdr:colOff>740228</xdr:colOff>
      <xdr:row>1</xdr:row>
      <xdr:rowOff>10886</xdr:rowOff>
    </xdr:from>
    <xdr:to>
      <xdr:col>12</xdr:col>
      <xdr:colOff>1064880</xdr:colOff>
      <xdr:row>3</xdr:row>
      <xdr:rowOff>26276</xdr:rowOff>
    </xdr:to>
    <xdr:pic>
      <xdr:nvPicPr>
        <xdr:cNvPr id="5" name="d-fine_light_German">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273" b="43231"/>
        <a:stretch/>
      </xdr:blipFill>
      <xdr:spPr>
        <a:xfrm>
          <a:off x="15261771" y="174172"/>
          <a:ext cx="1500309" cy="483475"/>
        </a:xfrm>
        <a:prstGeom prst="rect">
          <a:avLst/>
        </a:prstGeom>
        <a:solidFill>
          <a:schemeClr val="tx1"/>
        </a:solidFill>
      </xdr:spPr>
    </xdr:pic>
    <xdr:clientData/>
  </xdr:twoCellAnchor>
  <xdr:twoCellAnchor editAs="oneCell">
    <xdr:from>
      <xdr:col>11</xdr:col>
      <xdr:colOff>685800</xdr:colOff>
      <xdr:row>84</xdr:row>
      <xdr:rowOff>38100</xdr:rowOff>
    </xdr:from>
    <xdr:to>
      <xdr:col>12</xdr:col>
      <xdr:colOff>1005009</xdr:colOff>
      <xdr:row>87</xdr:row>
      <xdr:rowOff>7225</xdr:rowOff>
    </xdr:to>
    <xdr:pic>
      <xdr:nvPicPr>
        <xdr:cNvPr id="7" name="d-fine_light_German">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273" b="43231"/>
        <a:stretch/>
      </xdr:blipFill>
      <xdr:spPr>
        <a:xfrm>
          <a:off x="15201900" y="19735800"/>
          <a:ext cx="1500309" cy="483475"/>
        </a:xfrm>
        <a:prstGeom prst="rect">
          <a:avLst/>
        </a:prstGeom>
        <a:solidFill>
          <a:schemeClr val="tx1"/>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0</xdr:row>
      <xdr:rowOff>0</xdr:rowOff>
    </xdr:from>
    <xdr:to>
      <xdr:col>14</xdr:col>
      <xdr:colOff>29100</xdr:colOff>
      <xdr:row>31</xdr:row>
      <xdr:rowOff>50143</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301342</xdr:colOff>
      <xdr:row>0</xdr:row>
      <xdr:rowOff>0</xdr:rowOff>
    </xdr:from>
    <xdr:to>
      <xdr:col>27</xdr:col>
      <xdr:colOff>368542</xdr:colOff>
      <xdr:row>31</xdr:row>
      <xdr:rowOff>50143</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555813</xdr:colOff>
      <xdr:row>32</xdr:row>
      <xdr:rowOff>161364</xdr:rowOff>
    </xdr:from>
    <xdr:to>
      <xdr:col>14</xdr:col>
      <xdr:colOff>13413</xdr:colOff>
      <xdr:row>64</xdr:row>
      <xdr:rowOff>48221</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312485</xdr:colOff>
      <xdr:row>32</xdr:row>
      <xdr:rowOff>160083</xdr:rowOff>
    </xdr:from>
    <xdr:to>
      <xdr:col>27</xdr:col>
      <xdr:colOff>379685</xdr:colOff>
      <xdr:row>64</xdr:row>
      <xdr:rowOff>46940</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231161</xdr:colOff>
      <xdr:row>0</xdr:row>
      <xdr:rowOff>0</xdr:rowOff>
    </xdr:from>
    <xdr:to>
      <xdr:col>38</xdr:col>
      <xdr:colOff>3161</xdr:colOff>
      <xdr:row>31</xdr:row>
      <xdr:rowOff>50143</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d-fine">
      <a:dk1>
        <a:srgbClr val="001E4B"/>
      </a:dk1>
      <a:lt1>
        <a:srgbClr val="FFFFFF"/>
      </a:lt1>
      <a:dk2>
        <a:srgbClr val="001E4B"/>
      </a:dk2>
      <a:lt2>
        <a:srgbClr val="EB6E0A"/>
      </a:lt2>
      <a:accent1>
        <a:srgbClr val="3B5281"/>
      </a:accent1>
      <a:accent2>
        <a:srgbClr val="F5C378"/>
      </a:accent2>
      <a:accent3>
        <a:srgbClr val="6E87B4"/>
      </a:accent3>
      <a:accent4>
        <a:srgbClr val="FDE6AD"/>
      </a:accent4>
      <a:accent5>
        <a:srgbClr val="B5C2DD"/>
      </a:accent5>
      <a:accent6>
        <a:srgbClr val="808080"/>
      </a:accent6>
      <a:hlink>
        <a:srgbClr val="001E4B"/>
      </a:hlink>
      <a:folHlink>
        <a:srgbClr val="001E4B"/>
      </a:folHlink>
    </a:clrScheme>
    <a:fontScheme name="d-fin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115" zoomScaleNormal="115" workbookViewId="0">
      <selection activeCell="L40" sqref="L40"/>
    </sheetView>
  </sheetViews>
  <sheetFormatPr baseColWidth="10" defaultColWidth="9.140625" defaultRowHeight="12.75" x14ac:dyDescent="0.2"/>
  <cols>
    <col min="1" max="1" width="3.140625" customWidth="1"/>
  </cols>
  <sheetData/>
  <customSheetViews>
    <customSheetView guid="{9A2279C9-39B1-413D-95F9-6D8E381847D5}" scale="115" topLeftCell="A10">
      <selection activeCell="L40" sqref="L40"/>
      <pageMargins left="0.7" right="0.7" top="0.75" bottom="0.75" header="0.3" footer="0.3"/>
    </customSheetView>
    <customSheetView guid="{7B72B63B-5A25-4873-9639-AB0B1EFBFA30}" scale="115" topLeftCell="A10">
      <selection activeCell="L40" sqref="L40"/>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AD84"/>
  <sheetViews>
    <sheetView tabSelected="1" zoomScale="70" zoomScaleNormal="70" workbookViewId="0">
      <pane ySplit="17" topLeftCell="A18" activePane="bottomLeft" state="frozen"/>
      <selection pane="bottomLeft" activeCell="C9" sqref="C9"/>
    </sheetView>
  </sheetViews>
  <sheetFormatPr baseColWidth="10" defaultColWidth="8.85546875" defaultRowHeight="12.75" x14ac:dyDescent="0.2"/>
  <cols>
    <col min="1" max="2" width="5.7109375" style="1" customWidth="1"/>
    <col min="3" max="3" width="25.7109375" style="1" customWidth="1"/>
    <col min="4" max="4" width="55.7109375" style="1" customWidth="1"/>
    <col min="5" max="5" width="16" style="118" customWidth="1"/>
    <col min="6" max="6" width="18.140625" style="1" customWidth="1"/>
    <col min="7" max="15" width="17.140625" style="1" customWidth="1"/>
    <col min="16" max="16" width="9.28515625" style="1" customWidth="1"/>
    <col min="17" max="30" width="8.85546875" style="274"/>
    <col min="31" max="16384" width="8.85546875" style="1"/>
  </cols>
  <sheetData>
    <row r="2" spans="1:30" ht="26.25" x14ac:dyDescent="0.2">
      <c r="B2" s="347" t="s">
        <v>0</v>
      </c>
      <c r="C2" s="347"/>
      <c r="D2" s="347"/>
      <c r="E2" s="347"/>
      <c r="F2" s="347"/>
      <c r="G2" s="347"/>
      <c r="H2" s="347"/>
      <c r="I2" s="347"/>
      <c r="J2" s="55"/>
    </row>
    <row r="3" spans="1:30" ht="12" customHeight="1" x14ac:dyDescent="0.2"/>
    <row r="4" spans="1:30" ht="7.15" customHeight="1" x14ac:dyDescent="0.2">
      <c r="A4" s="5"/>
      <c r="B4" s="5"/>
      <c r="C4" s="5"/>
      <c r="D4" s="5"/>
      <c r="E4" s="119"/>
      <c r="F4" s="5"/>
      <c r="G4" s="5"/>
      <c r="H4" s="5"/>
      <c r="I4" s="5"/>
      <c r="J4" s="5"/>
    </row>
    <row r="5" spans="1:30" ht="12" customHeight="1" x14ac:dyDescent="0.2"/>
    <row r="6" spans="1:30" ht="14.45" customHeight="1" x14ac:dyDescent="0.2">
      <c r="C6" s="1" t="s">
        <v>1</v>
      </c>
    </row>
    <row r="7" spans="1:30" x14ac:dyDescent="0.2">
      <c r="C7" s="3"/>
      <c r="D7" s="3"/>
    </row>
    <row r="8" spans="1:30" s="56" customFormat="1" ht="18" x14ac:dyDescent="0.2">
      <c r="C8" s="95" t="s">
        <v>2</v>
      </c>
      <c r="E8" s="120" t="s">
        <v>3</v>
      </c>
      <c r="F8" s="349" t="s">
        <v>4</v>
      </c>
      <c r="G8" s="350"/>
      <c r="H8" s="351"/>
      <c r="I8" s="349" t="s">
        <v>5</v>
      </c>
      <c r="J8" s="351"/>
      <c r="K8" s="349" t="s">
        <v>6</v>
      </c>
      <c r="L8" s="350"/>
      <c r="M8" s="351"/>
      <c r="N8" s="350" t="s">
        <v>7</v>
      </c>
      <c r="O8" s="350"/>
      <c r="Q8" s="275"/>
      <c r="R8" s="275"/>
      <c r="S8" s="275"/>
      <c r="T8" s="275"/>
      <c r="U8" s="275"/>
      <c r="V8" s="275"/>
      <c r="W8" s="275"/>
      <c r="X8" s="275"/>
      <c r="Y8" s="275"/>
      <c r="Z8" s="275"/>
      <c r="AA8" s="275"/>
      <c r="AB8" s="275"/>
      <c r="AC8" s="275"/>
      <c r="AD8" s="275"/>
    </row>
    <row r="9" spans="1:30" ht="20.25" customHeight="1" x14ac:dyDescent="0.2">
      <c r="C9" s="139" t="s">
        <v>501</v>
      </c>
      <c r="E9" s="366" t="s">
        <v>8</v>
      </c>
      <c r="F9" s="357" t="s">
        <v>410</v>
      </c>
      <c r="G9" s="358"/>
      <c r="H9" s="359"/>
      <c r="I9" s="363" t="s">
        <v>9</v>
      </c>
      <c r="J9" s="359"/>
      <c r="K9" s="363" t="s">
        <v>411</v>
      </c>
      <c r="L9" s="358"/>
      <c r="M9" s="359"/>
      <c r="N9" s="363" t="s">
        <v>409</v>
      </c>
      <c r="O9" s="358"/>
    </row>
    <row r="10" spans="1:30" ht="83.25" customHeight="1" x14ac:dyDescent="0.2">
      <c r="C10" s="286" t="str">
        <f>HLOOKUP(C9,Scenarios!F8:M11,4,FALSE)</f>
        <v>G</v>
      </c>
      <c r="E10" s="366"/>
      <c r="F10" s="360"/>
      <c r="G10" s="361"/>
      <c r="H10" s="362"/>
      <c r="I10" s="364"/>
      <c r="J10" s="362"/>
      <c r="K10" s="364"/>
      <c r="L10" s="361"/>
      <c r="M10" s="362"/>
      <c r="N10" s="364"/>
      <c r="O10" s="361"/>
    </row>
    <row r="11" spans="1:30" s="57" customFormat="1" ht="17.25" customHeight="1" x14ac:dyDescent="0.2">
      <c r="E11" s="121" t="s">
        <v>10</v>
      </c>
      <c r="F11" s="352" t="s">
        <v>11</v>
      </c>
      <c r="G11" s="353"/>
      <c r="H11" s="354"/>
      <c r="I11" s="352" t="s">
        <v>12</v>
      </c>
      <c r="J11" s="354"/>
      <c r="K11" s="352" t="s">
        <v>13</v>
      </c>
      <c r="L11" s="353"/>
      <c r="M11" s="354"/>
      <c r="N11" s="353" t="s">
        <v>14</v>
      </c>
      <c r="O11" s="353"/>
      <c r="Q11" s="276"/>
      <c r="R11" s="276"/>
      <c r="S11" s="276"/>
      <c r="T11" s="276"/>
      <c r="U11" s="276"/>
      <c r="V11" s="276"/>
      <c r="W11" s="276"/>
      <c r="X11" s="276"/>
      <c r="Y11" s="276"/>
      <c r="Z11" s="276"/>
      <c r="AA11" s="276"/>
      <c r="AB11" s="276"/>
      <c r="AC11" s="276"/>
      <c r="AD11" s="276"/>
    </row>
    <row r="12" spans="1:30" s="58" customFormat="1" ht="35.25" customHeight="1" x14ac:dyDescent="0.2">
      <c r="E12" s="121" t="s">
        <v>15</v>
      </c>
      <c r="F12" s="207" t="s">
        <v>16</v>
      </c>
      <c r="G12" s="73" t="s">
        <v>17</v>
      </c>
      <c r="H12" s="72" t="s">
        <v>18</v>
      </c>
      <c r="I12" s="74" t="s">
        <v>16</v>
      </c>
      <c r="J12" s="72" t="s">
        <v>18</v>
      </c>
      <c r="K12" s="112" t="s">
        <v>19</v>
      </c>
      <c r="L12" s="111" t="s">
        <v>17</v>
      </c>
      <c r="M12" s="72" t="s">
        <v>18</v>
      </c>
      <c r="N12" s="75" t="s">
        <v>20</v>
      </c>
      <c r="O12" s="76" t="s">
        <v>21</v>
      </c>
      <c r="Q12" s="277"/>
      <c r="R12" s="277"/>
      <c r="S12" s="277"/>
      <c r="T12" s="277"/>
      <c r="U12" s="277"/>
      <c r="V12" s="277"/>
      <c r="W12" s="277"/>
      <c r="X12" s="277"/>
      <c r="Y12" s="277"/>
      <c r="Z12" s="277"/>
      <c r="AA12" s="277"/>
      <c r="AB12" s="277"/>
      <c r="AC12" s="277"/>
      <c r="AD12" s="277"/>
    </row>
    <row r="13" spans="1:30" s="286" customFormat="1" x14ac:dyDescent="0.2">
      <c r="D13" s="287"/>
      <c r="E13" s="288"/>
      <c r="F13" s="286" t="str">
        <f>F8&amp;" - "&amp;F12</f>
        <v>Service Creation - Cooperation</v>
      </c>
      <c r="G13" s="286" t="str">
        <f>F8&amp;" - "&amp;G12</f>
        <v>Service Creation - EU Solution</v>
      </c>
      <c r="H13" s="286" t="str">
        <f>F8&amp;" - "&amp;H12</f>
        <v>Service Creation - Commercial
Provider</v>
      </c>
      <c r="I13" s="286" t="str">
        <f>I8&amp;" - "&amp;I12</f>
        <v>Data Access - Cooperation</v>
      </c>
      <c r="J13" s="286" t="str">
        <f>I8&amp;" - "&amp;J12</f>
        <v>Data Access - Commercial
Provider</v>
      </c>
      <c r="K13" s="286" t="str">
        <f>K8&amp;" - "&amp;K12</f>
        <v>Outsourcing - LU-DE
Cooperation</v>
      </c>
      <c r="L13" s="286" t="str">
        <f>K8&amp;" - "&amp;L12</f>
        <v>Outsourcing - EU Solution</v>
      </c>
      <c r="M13" s="286" t="str">
        <f>K8&amp;" - "&amp;M12</f>
        <v>Outsourcing - Commercial
Provider</v>
      </c>
      <c r="N13" s="286" t="str">
        <f>N8&amp;" - "&amp;N12</f>
        <v>Full Value Chain - Slim SRTI</v>
      </c>
      <c r="O13" s="286" t="str">
        <f>N8&amp;" - "&amp;O12</f>
        <v>Full Value Chain - Advanced SRTI</v>
      </c>
      <c r="R13" s="286" t="str">
        <f>F13</f>
        <v>Service Creation - Cooperation</v>
      </c>
      <c r="S13" s="286" t="str">
        <f t="shared" ref="S13:AA15" si="0">G13</f>
        <v>Service Creation - EU Solution</v>
      </c>
      <c r="T13" s="286" t="str">
        <f t="shared" si="0"/>
        <v>Service Creation - Commercial
Provider</v>
      </c>
      <c r="U13" s="286" t="str">
        <f t="shared" si="0"/>
        <v>Data Access - Cooperation</v>
      </c>
      <c r="V13" s="286" t="str">
        <f t="shared" si="0"/>
        <v>Data Access - Commercial
Provider</v>
      </c>
      <c r="W13" s="286" t="str">
        <f t="shared" si="0"/>
        <v>Outsourcing - LU-DE
Cooperation</v>
      </c>
      <c r="X13" s="286" t="str">
        <f t="shared" si="0"/>
        <v>Outsourcing - EU Solution</v>
      </c>
      <c r="Y13" s="286" t="str">
        <f t="shared" si="0"/>
        <v>Outsourcing - Commercial
Provider</v>
      </c>
      <c r="Z13" s="286" t="str">
        <f t="shared" si="0"/>
        <v>Full Value Chain - Slim SRTI</v>
      </c>
      <c r="AA13" s="286" t="str">
        <f t="shared" si="0"/>
        <v>Full Value Chain - Advanced SRTI</v>
      </c>
    </row>
    <row r="14" spans="1:30" ht="21" customHeight="1" x14ac:dyDescent="0.2">
      <c r="D14" s="4"/>
      <c r="F14" s="197"/>
      <c r="G14" s="140"/>
      <c r="H14" s="140"/>
      <c r="I14" s="140"/>
      <c r="J14" s="140"/>
      <c r="K14" s="140"/>
      <c r="L14" s="140"/>
      <c r="M14" s="140"/>
      <c r="N14" s="140"/>
      <c r="O14" s="140"/>
    </row>
    <row r="15" spans="1:30" ht="18" customHeight="1" x14ac:dyDescent="0.2">
      <c r="D15" s="4"/>
      <c r="E15" s="121" t="s">
        <v>22</v>
      </c>
      <c r="F15" s="10">
        <f ca="1">SUMPRODUCT($E$19:$E$30,F$19:F$30)/SUM($E$19:$E$30)</f>
        <v>1.7992394179894184</v>
      </c>
      <c r="G15" s="10">
        <f t="shared" ref="G15:O15" ca="1" si="1">SUMPRODUCT($E$19:$E$30,G$19:G$30)/SUM($E$19:$E$30)</f>
        <v>1.9587632275132278</v>
      </c>
      <c r="H15" s="10">
        <f t="shared" ca="1" si="1"/>
        <v>1.8559193121693125</v>
      </c>
      <c r="I15" s="10">
        <f t="shared" ca="1" si="1"/>
        <v>1.7391865079365079</v>
      </c>
      <c r="J15" s="10">
        <f t="shared" ca="1" si="1"/>
        <v>1.6816798941798943</v>
      </c>
      <c r="K15" s="10">
        <f t="shared" ca="1" si="1"/>
        <v>1.9859788359788362</v>
      </c>
      <c r="L15" s="10">
        <f t="shared" ca="1" si="1"/>
        <v>1.9905423280423282</v>
      </c>
      <c r="M15" s="10">
        <f t="shared" ca="1" si="1"/>
        <v>2.0734788359788365</v>
      </c>
      <c r="N15" s="10">
        <f t="shared" ca="1" si="1"/>
        <v>2.0214947089947093</v>
      </c>
      <c r="O15" s="10">
        <f t="shared" ca="1" si="1"/>
        <v>1.7746362433862435</v>
      </c>
      <c r="R15" s="278">
        <f ca="1">F15</f>
        <v>1.7992394179894184</v>
      </c>
      <c r="S15" s="278">
        <f t="shared" ca="1" si="0"/>
        <v>1.9587632275132278</v>
      </c>
      <c r="T15" s="278">
        <f t="shared" ca="1" si="0"/>
        <v>1.8559193121693125</v>
      </c>
      <c r="U15" s="278">
        <f t="shared" ca="1" si="0"/>
        <v>1.7391865079365079</v>
      </c>
      <c r="V15" s="278">
        <f t="shared" ca="1" si="0"/>
        <v>1.6816798941798943</v>
      </c>
      <c r="W15" s="278">
        <f t="shared" ca="1" si="0"/>
        <v>1.9859788359788362</v>
      </c>
      <c r="X15" s="278">
        <f t="shared" ca="1" si="0"/>
        <v>1.9905423280423282</v>
      </c>
      <c r="Y15" s="278">
        <f t="shared" ca="1" si="0"/>
        <v>2.0734788359788365</v>
      </c>
      <c r="Z15" s="278">
        <f t="shared" ca="1" si="0"/>
        <v>2.0214947089947093</v>
      </c>
      <c r="AA15" s="278">
        <f t="shared" ca="1" si="0"/>
        <v>1.7746362433862435</v>
      </c>
      <c r="AB15" s="278"/>
      <c r="AC15" s="278"/>
      <c r="AD15" s="278"/>
    </row>
    <row r="16" spans="1:30" ht="18" customHeight="1" x14ac:dyDescent="0.2">
      <c r="D16" s="4"/>
      <c r="E16" s="121" t="s">
        <v>506</v>
      </c>
      <c r="F16" s="10">
        <f>SUMPRODUCT(Risk!$F$15:$F$25,Risk!H15:H25)</f>
        <v>6.375</v>
      </c>
      <c r="G16" s="10">
        <f>SUMPRODUCT(Risk!$F$15:$F$25,Risk!J15:J25)</f>
        <v>6.375</v>
      </c>
      <c r="H16" s="10">
        <f>SUMPRODUCT(Risk!$F$15:$F$25,Risk!L15:L25)</f>
        <v>6.125</v>
      </c>
      <c r="I16" s="10">
        <f>SUMPRODUCT(Risk!$F$15:$F$25,Risk!N15:N25)</f>
        <v>7.375</v>
      </c>
      <c r="J16" s="10">
        <f>SUMPRODUCT(Risk!$F$15:$F$25,Risk!P15:P25)</f>
        <v>6.5</v>
      </c>
      <c r="K16" s="10">
        <f>SUMPRODUCT(Risk!$F$15:$F$25,Risk!R15:R25)</f>
        <v>7.5</v>
      </c>
      <c r="L16" s="10">
        <f>SUMPRODUCT(Risk!$F$15:$F$25,Risk!T15:T25)</f>
        <v>8.75</v>
      </c>
      <c r="M16" s="10">
        <f>SUMPRODUCT(Risk!$F$15:$F$25,Risk!V15:V25)</f>
        <v>6.75</v>
      </c>
      <c r="N16" s="10">
        <f>SUMPRODUCT(Risk!$F$15:$F$25,Risk!X15:X25)</f>
        <v>3</v>
      </c>
      <c r="O16" s="10">
        <f>SUMPRODUCT(Risk!$F$15:$F$25,Risk!Z15:Z25)</f>
        <v>5</v>
      </c>
      <c r="R16" s="278"/>
      <c r="S16" s="278"/>
      <c r="T16" s="278"/>
      <c r="U16" s="278"/>
      <c r="V16" s="278"/>
      <c r="W16" s="278"/>
      <c r="X16" s="278"/>
      <c r="Y16" s="278"/>
      <c r="Z16" s="278"/>
      <c r="AA16" s="278"/>
      <c r="AB16" s="278"/>
      <c r="AC16" s="278"/>
      <c r="AD16" s="278"/>
    </row>
    <row r="17" spans="2:27" x14ac:dyDescent="0.2">
      <c r="D17" s="4"/>
      <c r="E17" s="321" t="s">
        <v>634</v>
      </c>
      <c r="F17" s="278">
        <f>SQRT(SUM(Risk!AC15:AC25))</f>
        <v>2.368411915187052</v>
      </c>
      <c r="G17" s="278">
        <f>SQRT(SUM(Risk!AD15:AD25))</f>
        <v>2.4334902917414731</v>
      </c>
      <c r="H17" s="278">
        <f>SQRT(SUM(Risk!AE15:AE25))</f>
        <v>2.4968730444297722</v>
      </c>
      <c r="I17" s="278">
        <f>SQRT(SUM(Risk!AF15:AF25))</f>
        <v>2.6190408549696205</v>
      </c>
      <c r="J17" s="278">
        <f>SQRT(SUM(Risk!AG15:AG25))</f>
        <v>2.8006695628010099</v>
      </c>
      <c r="K17" s="278">
        <f>SQRT(SUM(Risk!AH15:AH25))</f>
        <v>2.6220221204253789</v>
      </c>
      <c r="L17" s="278">
        <f>SQRT(SUM(Risk!AI15:AI25))</f>
        <v>3.2596012026013246</v>
      </c>
      <c r="M17" s="278">
        <f>SQRT(SUM(Risk!AJ15:AJ25))</f>
        <v>3.0155845204537046</v>
      </c>
      <c r="N17" s="278">
        <f>SQRT(SUM(Risk!AK15:AK25))</f>
        <v>1.7410485346480149</v>
      </c>
      <c r="O17" s="278">
        <f>SQRT(SUM(Risk!AL15:AL25))</f>
        <v>2.9947871376777346</v>
      </c>
      <c r="Q17" s="274" t="s">
        <v>23</v>
      </c>
      <c r="R17" s="278">
        <f t="shared" ref="R17:AA17" ca="1" si="2">SUM(R19:R30)-R15</f>
        <v>0</v>
      </c>
      <c r="S17" s="278">
        <f t="shared" ca="1" si="2"/>
        <v>0</v>
      </c>
      <c r="T17" s="278">
        <f t="shared" ca="1" si="2"/>
        <v>0</v>
      </c>
      <c r="U17" s="278">
        <f t="shared" ca="1" si="2"/>
        <v>0</v>
      </c>
      <c r="V17" s="278">
        <f t="shared" ca="1" si="2"/>
        <v>0</v>
      </c>
      <c r="W17" s="278">
        <f t="shared" ca="1" si="2"/>
        <v>0</v>
      </c>
      <c r="X17" s="278">
        <f t="shared" ca="1" si="2"/>
        <v>0</v>
      </c>
      <c r="Y17" s="278">
        <f t="shared" ca="1" si="2"/>
        <v>0</v>
      </c>
      <c r="Z17" s="278">
        <f t="shared" ca="1" si="2"/>
        <v>0</v>
      </c>
      <c r="AA17" s="278">
        <f t="shared" ca="1" si="2"/>
        <v>0</v>
      </c>
    </row>
    <row r="18" spans="2:27" ht="13.5" thickBot="1" x14ac:dyDescent="0.25">
      <c r="D18" s="85" t="s">
        <v>24</v>
      </c>
      <c r="E18" s="122" t="s">
        <v>25</v>
      </c>
      <c r="F18" s="370" t="s">
        <v>336</v>
      </c>
      <c r="G18" s="370"/>
      <c r="H18" s="370"/>
      <c r="I18" s="370"/>
      <c r="J18" s="370"/>
      <c r="K18" s="370"/>
      <c r="L18" s="370"/>
      <c r="M18" s="370"/>
      <c r="N18" s="370"/>
      <c r="O18" s="370"/>
    </row>
    <row r="19" spans="2:27" ht="17.25" customHeight="1" x14ac:dyDescent="0.2">
      <c r="B19" s="365" t="s">
        <v>26</v>
      </c>
      <c r="C19" s="367" t="str">
        <f>B36</f>
        <v>Utility</v>
      </c>
      <c r="D19" s="87" t="str">
        <f>C36</f>
        <v>Basic Traffic Information</v>
      </c>
      <c r="E19" s="165">
        <f t="shared" ref="E19:E30" ca="1" si="3">IF(ISNUMBER(INDIRECT("Scenarios!"&amp;$C$10&amp;ROW())),INDIRECT("Scenarios!"&amp;$C$10&amp;ROW()),"")</f>
        <v>0.1</v>
      </c>
      <c r="F19" s="141">
        <f ca="1">SUMPRODUCT($R$36:$R$38,F$36:F$38)/SUM($R$36:$R$38)</f>
        <v>2.1666666666666665</v>
      </c>
      <c r="G19" s="142">
        <f t="shared" ref="G19:O19" ca="1" si="4">SUMPRODUCT($R$36:$R$38,G$36:G$38)/SUM($R$36:$R$38)</f>
        <v>2.1666666666666665</v>
      </c>
      <c r="H19" s="143">
        <f t="shared" ca="1" si="4"/>
        <v>2.1666666666666665</v>
      </c>
      <c r="I19" s="141">
        <f t="shared" ca="1" si="4"/>
        <v>2</v>
      </c>
      <c r="J19" s="143">
        <f t="shared" ca="1" si="4"/>
        <v>1.3333333333333333</v>
      </c>
      <c r="K19" s="141">
        <f t="shared" ca="1" si="4"/>
        <v>2.25</v>
      </c>
      <c r="L19" s="142">
        <f t="shared" ca="1" si="4"/>
        <v>1.6666666666666667</v>
      </c>
      <c r="M19" s="143">
        <f t="shared" ca="1" si="4"/>
        <v>2.333333333333333</v>
      </c>
      <c r="N19" s="141">
        <f t="shared" ca="1" si="4"/>
        <v>1.5833333333333335</v>
      </c>
      <c r="O19" s="143">
        <f t="shared" ca="1" si="4"/>
        <v>2.5</v>
      </c>
      <c r="R19" s="274">
        <f t="shared" ref="R19:R30" ca="1" si="5">$E19*F19</f>
        <v>0.21666666666666667</v>
      </c>
      <c r="S19" s="274">
        <f t="shared" ref="S19:AA30" ca="1" si="6">$E19*G19</f>
        <v>0.21666666666666667</v>
      </c>
      <c r="T19" s="274">
        <f t="shared" ca="1" si="6"/>
        <v>0.21666666666666667</v>
      </c>
      <c r="U19" s="274">
        <f t="shared" ca="1" si="6"/>
        <v>0.2</v>
      </c>
      <c r="V19" s="274">
        <f t="shared" ca="1" si="6"/>
        <v>0.13333333333333333</v>
      </c>
      <c r="W19" s="274">
        <f t="shared" ca="1" si="6"/>
        <v>0.22500000000000001</v>
      </c>
      <c r="X19" s="274">
        <f t="shared" ca="1" si="6"/>
        <v>0.16666666666666669</v>
      </c>
      <c r="Y19" s="274">
        <f t="shared" ca="1" si="6"/>
        <v>0.23333333333333331</v>
      </c>
      <c r="Z19" s="274">
        <f t="shared" ca="1" si="6"/>
        <v>0.15833333333333335</v>
      </c>
      <c r="AA19" s="274">
        <f t="shared" ca="1" si="6"/>
        <v>0.25</v>
      </c>
    </row>
    <row r="20" spans="2:27" ht="17.25" customHeight="1" x14ac:dyDescent="0.2">
      <c r="B20" s="365"/>
      <c r="C20" s="367"/>
      <c r="D20" s="88" t="str">
        <f>C39</f>
        <v>Advanced Traffic Information</v>
      </c>
      <c r="E20" s="166">
        <f t="shared" ca="1" si="3"/>
        <v>0</v>
      </c>
      <c r="F20" s="144">
        <f ca="1">SUMPRODUCT($R$39:$R$41,F$39:F$41)/SUM($R$39:$R$41)</f>
        <v>1</v>
      </c>
      <c r="G20" s="145">
        <f t="shared" ref="G20:O20" ca="1" si="7">SUMPRODUCT($R$39:$R$41,G$39:G$41)/SUM($R$39:$R$41)</f>
        <v>1</v>
      </c>
      <c r="H20" s="146">
        <f t="shared" ca="1" si="7"/>
        <v>1</v>
      </c>
      <c r="I20" s="144">
        <f t="shared" ca="1" si="7"/>
        <v>0.83333333333333326</v>
      </c>
      <c r="J20" s="146">
        <f t="shared" ca="1" si="7"/>
        <v>0.99999999999999989</v>
      </c>
      <c r="K20" s="144">
        <f t="shared" ca="1" si="7"/>
        <v>1.1666666666666665</v>
      </c>
      <c r="L20" s="145">
        <f t="shared" ca="1" si="7"/>
        <v>0.5</v>
      </c>
      <c r="M20" s="146">
        <f t="shared" ca="1" si="7"/>
        <v>1.9999999999999998</v>
      </c>
      <c r="N20" s="144">
        <f t="shared" ca="1" si="7"/>
        <v>0.16666666666666666</v>
      </c>
      <c r="O20" s="146">
        <f t="shared" ca="1" si="7"/>
        <v>1.6666666666666665</v>
      </c>
      <c r="R20" s="274">
        <f t="shared" ca="1" si="5"/>
        <v>0</v>
      </c>
      <c r="S20" s="274">
        <f t="shared" ca="1" si="6"/>
        <v>0</v>
      </c>
      <c r="T20" s="274">
        <f t="shared" ca="1" si="6"/>
        <v>0</v>
      </c>
      <c r="U20" s="274">
        <f t="shared" ca="1" si="6"/>
        <v>0</v>
      </c>
      <c r="V20" s="274">
        <f t="shared" ca="1" si="6"/>
        <v>0</v>
      </c>
      <c r="W20" s="274">
        <f t="shared" ca="1" si="6"/>
        <v>0</v>
      </c>
      <c r="X20" s="274">
        <f t="shared" ca="1" si="6"/>
        <v>0</v>
      </c>
      <c r="Y20" s="274">
        <f t="shared" ca="1" si="6"/>
        <v>0</v>
      </c>
      <c r="Z20" s="274">
        <f t="shared" ca="1" si="6"/>
        <v>0</v>
      </c>
      <c r="AA20" s="274">
        <f t="shared" ca="1" si="6"/>
        <v>0</v>
      </c>
    </row>
    <row r="21" spans="2:27" ht="17.25" customHeight="1" x14ac:dyDescent="0.2">
      <c r="B21" s="365"/>
      <c r="C21" s="368" t="str">
        <f>B43</f>
        <v>Technological Aspects</v>
      </c>
      <c r="D21" s="89" t="str">
        <f>C43</f>
        <v>Data Interface</v>
      </c>
      <c r="E21" s="167">
        <f t="shared" ca="1" si="3"/>
        <v>6.6666666666666666E-2</v>
      </c>
      <c r="F21" s="147">
        <f ca="1">SUMPRODUCT($R$43:$R$45,F$43:F$45)/SUM($R$43:$R$45)</f>
        <v>2.25</v>
      </c>
      <c r="G21" s="148">
        <f t="shared" ref="G21:O21" ca="1" si="8">SUMPRODUCT($R$43:$R$45,G$43:G$45)/SUM($R$43:$R$45)</f>
        <v>2.25</v>
      </c>
      <c r="H21" s="149">
        <f t="shared" ca="1" si="8"/>
        <v>2.25</v>
      </c>
      <c r="I21" s="147">
        <f t="shared" ca="1" si="8"/>
        <v>1.6875</v>
      </c>
      <c r="J21" s="149">
        <f t="shared" ca="1" si="8"/>
        <v>1.5</v>
      </c>
      <c r="K21" s="147">
        <f t="shared" ca="1" si="8"/>
        <v>1.6875</v>
      </c>
      <c r="L21" s="148">
        <f t="shared" ca="1" si="8"/>
        <v>1.6875</v>
      </c>
      <c r="M21" s="149">
        <f t="shared" ca="1" si="8"/>
        <v>2.5</v>
      </c>
      <c r="N21" s="147">
        <f t="shared" ca="1" si="8"/>
        <v>2.0625</v>
      </c>
      <c r="O21" s="149">
        <f t="shared" ca="1" si="8"/>
        <v>2.6875</v>
      </c>
      <c r="R21" s="274">
        <f t="shared" ca="1" si="5"/>
        <v>0.15</v>
      </c>
      <c r="S21" s="274">
        <f t="shared" ca="1" si="6"/>
        <v>0.15</v>
      </c>
      <c r="T21" s="274">
        <f t="shared" ca="1" si="6"/>
        <v>0.15</v>
      </c>
      <c r="U21" s="274">
        <f t="shared" ca="1" si="6"/>
        <v>0.1125</v>
      </c>
      <c r="V21" s="274">
        <f t="shared" ca="1" si="6"/>
        <v>0.1</v>
      </c>
      <c r="W21" s="274">
        <f t="shared" ca="1" si="6"/>
        <v>0.1125</v>
      </c>
      <c r="X21" s="274">
        <f t="shared" ca="1" si="6"/>
        <v>0.1125</v>
      </c>
      <c r="Y21" s="274">
        <f t="shared" ca="1" si="6"/>
        <v>0.16666666666666666</v>
      </c>
      <c r="Z21" s="274">
        <f t="shared" ca="1" si="6"/>
        <v>0.13750000000000001</v>
      </c>
      <c r="AA21" s="274">
        <f t="shared" ca="1" si="6"/>
        <v>0.17916666666666667</v>
      </c>
    </row>
    <row r="22" spans="2:27" ht="17.25" customHeight="1" x14ac:dyDescent="0.2">
      <c r="B22" s="365"/>
      <c r="C22" s="368"/>
      <c r="D22" s="90" t="str">
        <f>C46</f>
        <v>Data Intelligence</v>
      </c>
      <c r="E22" s="168">
        <f t="shared" ca="1" si="3"/>
        <v>3.3333333333333333E-2</v>
      </c>
      <c r="F22" s="150">
        <f t="shared" ref="F22:O22" ca="1" si="9">SUMPRODUCT($R$46:$R$49,F$46:F$49)/SUM($R$46:$R$49)</f>
        <v>1.5</v>
      </c>
      <c r="G22" s="151">
        <f t="shared" ca="1" si="9"/>
        <v>1.5</v>
      </c>
      <c r="H22" s="152">
        <f t="shared" ca="1" si="9"/>
        <v>1.8333333333333333</v>
      </c>
      <c r="I22" s="150">
        <f t="shared" ca="1" si="9"/>
        <v>1.4166666666666665</v>
      </c>
      <c r="J22" s="152">
        <f t="shared" ca="1" si="9"/>
        <v>1.5833333333333333</v>
      </c>
      <c r="K22" s="150">
        <f t="shared" ca="1" si="9"/>
        <v>2.083333333333333</v>
      </c>
      <c r="L22" s="151">
        <f t="shared" ca="1" si="9"/>
        <v>1.1666666666666667</v>
      </c>
      <c r="M22" s="152">
        <f t="shared" ca="1" si="9"/>
        <v>2.333333333333333</v>
      </c>
      <c r="N22" s="150">
        <f t="shared" ca="1" si="9"/>
        <v>0.99999999999999989</v>
      </c>
      <c r="O22" s="152">
        <f t="shared" ca="1" si="9"/>
        <v>2.4166666666666665</v>
      </c>
      <c r="R22" s="274">
        <f t="shared" ca="1" si="5"/>
        <v>0.05</v>
      </c>
      <c r="S22" s="274">
        <f t="shared" ca="1" si="6"/>
        <v>0.05</v>
      </c>
      <c r="T22" s="274">
        <f t="shared" ca="1" si="6"/>
        <v>6.1111111111111109E-2</v>
      </c>
      <c r="U22" s="274">
        <f t="shared" ca="1" si="6"/>
        <v>4.7222222222222214E-2</v>
      </c>
      <c r="V22" s="274">
        <f t="shared" ca="1" si="6"/>
        <v>5.2777777777777778E-2</v>
      </c>
      <c r="W22" s="274">
        <f t="shared" ca="1" si="6"/>
        <v>6.9444444444444434E-2</v>
      </c>
      <c r="X22" s="274">
        <f t="shared" ca="1" si="6"/>
        <v>3.888888888888889E-2</v>
      </c>
      <c r="Y22" s="274">
        <f t="shared" ca="1" si="6"/>
        <v>7.7777777777777765E-2</v>
      </c>
      <c r="Z22" s="274">
        <f t="shared" ca="1" si="6"/>
        <v>3.3333333333333326E-2</v>
      </c>
      <c r="AA22" s="274">
        <f t="shared" ca="1" si="6"/>
        <v>8.0555555555555547E-2</v>
      </c>
    </row>
    <row r="23" spans="2:27" ht="17.25" customHeight="1" x14ac:dyDescent="0.2">
      <c r="B23" s="365"/>
      <c r="C23" s="368"/>
      <c r="D23" s="89" t="str">
        <f>C50</f>
        <v>Data Feed</v>
      </c>
      <c r="E23" s="167">
        <f t="shared" ca="1" si="3"/>
        <v>3.3333333333333333E-2</v>
      </c>
      <c r="F23" s="147">
        <f t="shared" ref="F23:O23" ca="1" si="10">SUMPRODUCT($R$50:$R$53,F$50:F$53)/SUM($R$50:$R$53)</f>
        <v>2.125</v>
      </c>
      <c r="G23" s="148">
        <f t="shared" ca="1" si="10"/>
        <v>2</v>
      </c>
      <c r="H23" s="149">
        <f t="shared" ca="1" si="10"/>
        <v>1.9375</v>
      </c>
      <c r="I23" s="147">
        <f t="shared" ca="1" si="10"/>
        <v>1.6875</v>
      </c>
      <c r="J23" s="149">
        <f t="shared" ca="1" si="10"/>
        <v>0.9375</v>
      </c>
      <c r="K23" s="147">
        <f t="shared" ca="1" si="10"/>
        <v>1.75</v>
      </c>
      <c r="L23" s="148">
        <f t="shared" ca="1" si="10"/>
        <v>1.625</v>
      </c>
      <c r="M23" s="149">
        <f t="shared" ca="1" si="10"/>
        <v>1.8125</v>
      </c>
      <c r="N23" s="147">
        <f t="shared" ca="1" si="10"/>
        <v>1.875</v>
      </c>
      <c r="O23" s="149">
        <f t="shared" ca="1" si="10"/>
        <v>2.75</v>
      </c>
      <c r="R23" s="274">
        <f t="shared" ca="1" si="5"/>
        <v>7.0833333333333331E-2</v>
      </c>
      <c r="S23" s="274">
        <f t="shared" ca="1" si="6"/>
        <v>6.6666666666666666E-2</v>
      </c>
      <c r="T23" s="274">
        <f t="shared" ca="1" si="6"/>
        <v>6.4583333333333326E-2</v>
      </c>
      <c r="U23" s="274">
        <f t="shared" ca="1" si="6"/>
        <v>5.6250000000000001E-2</v>
      </c>
      <c r="V23" s="274">
        <f t="shared" ca="1" si="6"/>
        <v>3.125E-2</v>
      </c>
      <c r="W23" s="274">
        <f t="shared" ca="1" si="6"/>
        <v>5.8333333333333334E-2</v>
      </c>
      <c r="X23" s="274">
        <f t="shared" ca="1" si="6"/>
        <v>5.4166666666666669E-2</v>
      </c>
      <c r="Y23" s="274">
        <f t="shared" ca="1" si="6"/>
        <v>6.0416666666666667E-2</v>
      </c>
      <c r="Z23" s="274">
        <f t="shared" ca="1" si="6"/>
        <v>6.25E-2</v>
      </c>
      <c r="AA23" s="274">
        <f t="shared" ca="1" si="6"/>
        <v>9.166666666666666E-2</v>
      </c>
    </row>
    <row r="24" spans="2:27" ht="17.25" customHeight="1" x14ac:dyDescent="0.2">
      <c r="B24" s="365"/>
      <c r="C24" s="368"/>
      <c r="D24" s="90" t="str">
        <f>C54</f>
        <v>System &amp; Support</v>
      </c>
      <c r="E24" s="168">
        <f t="shared" ca="1" si="3"/>
        <v>3.3333333333333333E-2</v>
      </c>
      <c r="F24" s="150">
        <f t="shared" ref="F24:O24" ca="1" si="11">SUMPRODUCT($R$54:$R$60,F$54:F$60)/SUM($R$54:$R$60)</f>
        <v>1.9285714285714282</v>
      </c>
      <c r="G24" s="151">
        <f t="shared" ca="1" si="11"/>
        <v>1.8928571428571426</v>
      </c>
      <c r="H24" s="152">
        <f t="shared" ca="1" si="11"/>
        <v>2.214285714285714</v>
      </c>
      <c r="I24" s="150">
        <f t="shared" ca="1" si="11"/>
        <v>1.5714285714285714</v>
      </c>
      <c r="J24" s="152">
        <f t="shared" ca="1" si="11"/>
        <v>1.7857142857142856</v>
      </c>
      <c r="K24" s="150">
        <f t="shared" ca="1" si="11"/>
        <v>1.75</v>
      </c>
      <c r="L24" s="151">
        <f t="shared" ca="1" si="11"/>
        <v>1.6428571428571428</v>
      </c>
      <c r="M24" s="152">
        <f t="shared" ca="1" si="11"/>
        <v>2.1071428571428568</v>
      </c>
      <c r="N24" s="150">
        <f t="shared" ca="1" si="11"/>
        <v>2.1785714285714284</v>
      </c>
      <c r="O24" s="152">
        <f t="shared" ca="1" si="11"/>
        <v>2.3928571428571428</v>
      </c>
      <c r="R24" s="274">
        <f t="shared" ca="1" si="5"/>
        <v>6.4285714285714265E-2</v>
      </c>
      <c r="S24" s="274">
        <f t="shared" ca="1" si="6"/>
        <v>6.3095238095238079E-2</v>
      </c>
      <c r="T24" s="274">
        <f t="shared" ca="1" si="6"/>
        <v>7.3809523809523797E-2</v>
      </c>
      <c r="U24" s="274">
        <f t="shared" ca="1" si="6"/>
        <v>5.2380952380952382E-2</v>
      </c>
      <c r="V24" s="274">
        <f t="shared" ca="1" si="6"/>
        <v>5.9523809523809521E-2</v>
      </c>
      <c r="W24" s="274">
        <f t="shared" ca="1" si="6"/>
        <v>5.8333333333333334E-2</v>
      </c>
      <c r="X24" s="274">
        <f t="shared" ca="1" si="6"/>
        <v>5.4761904761904762E-2</v>
      </c>
      <c r="Y24" s="274">
        <f t="shared" ca="1" si="6"/>
        <v>7.0238095238095224E-2</v>
      </c>
      <c r="Z24" s="274">
        <f t="shared" ca="1" si="6"/>
        <v>7.2619047619047611E-2</v>
      </c>
      <c r="AA24" s="274">
        <f t="shared" ca="1" si="6"/>
        <v>7.9761904761904756E-2</v>
      </c>
    </row>
    <row r="25" spans="2:27" ht="17.25" customHeight="1" x14ac:dyDescent="0.2">
      <c r="B25" s="365"/>
      <c r="C25" s="356" t="str">
        <f>B62</f>
        <v>Organizational Aspects</v>
      </c>
      <c r="D25" s="91" t="str">
        <f>C62</f>
        <v>Ability</v>
      </c>
      <c r="E25" s="169">
        <f t="shared" ca="1" si="3"/>
        <v>0.16666666666666666</v>
      </c>
      <c r="F25" s="153">
        <f t="shared" ref="F25:O25" ca="1" si="12">SUMPRODUCT($R$62:$R$65,F$62:F$65)/SUM($R$62:$R$65)</f>
        <v>2.1500000000000004</v>
      </c>
      <c r="G25" s="154">
        <f t="shared" ca="1" si="12"/>
        <v>1.9500000000000002</v>
      </c>
      <c r="H25" s="155">
        <f t="shared" ca="1" si="12"/>
        <v>2.1</v>
      </c>
      <c r="I25" s="153">
        <f t="shared" ca="1" si="12"/>
        <v>2.0499999999999998</v>
      </c>
      <c r="J25" s="155">
        <f t="shared" ca="1" si="12"/>
        <v>2</v>
      </c>
      <c r="K25" s="153">
        <f t="shared" ca="1" si="12"/>
        <v>2.0500000000000003</v>
      </c>
      <c r="L25" s="154">
        <f t="shared" ca="1" si="12"/>
        <v>0.95000000000000007</v>
      </c>
      <c r="M25" s="155">
        <f t="shared" ca="1" si="12"/>
        <v>2.25</v>
      </c>
      <c r="N25" s="153">
        <f t="shared" ca="1" si="12"/>
        <v>2.6</v>
      </c>
      <c r="O25" s="155">
        <f t="shared" ca="1" si="12"/>
        <v>2.3500000000000005</v>
      </c>
      <c r="R25" s="274">
        <f t="shared" ca="1" si="5"/>
        <v>0.35833333333333339</v>
      </c>
      <c r="S25" s="274">
        <f t="shared" ca="1" si="6"/>
        <v>0.32500000000000001</v>
      </c>
      <c r="T25" s="274">
        <f t="shared" ca="1" si="6"/>
        <v>0.35</v>
      </c>
      <c r="U25" s="274">
        <f t="shared" ca="1" si="6"/>
        <v>0.34166666666666662</v>
      </c>
      <c r="V25" s="274">
        <f t="shared" ca="1" si="6"/>
        <v>0.33333333333333331</v>
      </c>
      <c r="W25" s="274">
        <f t="shared" ca="1" si="6"/>
        <v>0.34166666666666667</v>
      </c>
      <c r="X25" s="274">
        <f t="shared" ca="1" si="6"/>
        <v>0.15833333333333333</v>
      </c>
      <c r="Y25" s="274">
        <f t="shared" ca="1" si="6"/>
        <v>0.375</v>
      </c>
      <c r="Z25" s="274">
        <f t="shared" ca="1" si="6"/>
        <v>0.43333333333333335</v>
      </c>
      <c r="AA25" s="274">
        <f t="shared" ca="1" si="6"/>
        <v>0.39166666666666672</v>
      </c>
    </row>
    <row r="26" spans="2:27" ht="17.25" customHeight="1" x14ac:dyDescent="0.2">
      <c r="B26" s="365"/>
      <c r="C26" s="356"/>
      <c r="D26" s="92" t="str">
        <f>C66</f>
        <v>Data Governance</v>
      </c>
      <c r="E26" s="170">
        <f t="shared" ca="1" si="3"/>
        <v>3.3333333333333333E-2</v>
      </c>
      <c r="F26" s="156">
        <f t="shared" ref="F26:O26" ca="1" si="13">SUMPRODUCT($R$66:$R$69,F$66:F$69)/SUM($R$66:$R$69)</f>
        <v>2.1111111111111112</v>
      </c>
      <c r="G26" s="157">
        <f t="shared" ca="1" si="13"/>
        <v>2.1111111111111112</v>
      </c>
      <c r="H26" s="158">
        <f t="shared" ca="1" si="13"/>
        <v>1.8888888888888888</v>
      </c>
      <c r="I26" s="156">
        <f t="shared" ca="1" si="13"/>
        <v>2</v>
      </c>
      <c r="J26" s="158">
        <f t="shared" ca="1" si="13"/>
        <v>1.7777777777777777</v>
      </c>
      <c r="K26" s="156">
        <f t="shared" ca="1" si="13"/>
        <v>1.8888888888888888</v>
      </c>
      <c r="L26" s="157">
        <f t="shared" ca="1" si="13"/>
        <v>1.8888888888888888</v>
      </c>
      <c r="M26" s="158">
        <f t="shared" ca="1" si="13"/>
        <v>1.8888888888888888</v>
      </c>
      <c r="N26" s="156">
        <f t="shared" ca="1" si="13"/>
        <v>2.0555555555555554</v>
      </c>
      <c r="O26" s="158">
        <f t="shared" ca="1" si="13"/>
        <v>2.2777777777777777</v>
      </c>
      <c r="R26" s="274">
        <f t="shared" ca="1" si="5"/>
        <v>7.0370370370370375E-2</v>
      </c>
      <c r="S26" s="274">
        <f t="shared" ca="1" si="6"/>
        <v>7.0370370370370375E-2</v>
      </c>
      <c r="T26" s="274">
        <f t="shared" ca="1" si="6"/>
        <v>6.2962962962962957E-2</v>
      </c>
      <c r="U26" s="274">
        <f t="shared" ca="1" si="6"/>
        <v>6.6666666666666666E-2</v>
      </c>
      <c r="V26" s="274">
        <f t="shared" ca="1" si="6"/>
        <v>5.9259259259259255E-2</v>
      </c>
      <c r="W26" s="274">
        <f t="shared" ca="1" si="6"/>
        <v>6.2962962962962957E-2</v>
      </c>
      <c r="X26" s="274">
        <f t="shared" ca="1" si="6"/>
        <v>6.2962962962962957E-2</v>
      </c>
      <c r="Y26" s="274">
        <f t="shared" ca="1" si="6"/>
        <v>6.2962962962962957E-2</v>
      </c>
      <c r="Z26" s="274">
        <f t="shared" ca="1" si="6"/>
        <v>6.8518518518518506E-2</v>
      </c>
      <c r="AA26" s="274">
        <f t="shared" ca="1" si="6"/>
        <v>7.5925925925925924E-2</v>
      </c>
    </row>
    <row r="27" spans="2:27" ht="17.25" customHeight="1" x14ac:dyDescent="0.2">
      <c r="B27" s="365"/>
      <c r="C27" s="356"/>
      <c r="D27" s="91" t="str">
        <f>C70</f>
        <v>Cooperation</v>
      </c>
      <c r="E27" s="169">
        <f t="shared" ca="1" si="3"/>
        <v>0.1</v>
      </c>
      <c r="F27" s="153">
        <f t="shared" ref="F27:O27" ca="1" si="14">SUMPRODUCT($R$70:$R$72,F$70:F$72)/SUM($R$70:$R$72)</f>
        <v>2</v>
      </c>
      <c r="G27" s="154">
        <f t="shared" ca="1" si="14"/>
        <v>1.5833333333333335</v>
      </c>
      <c r="H27" s="155">
        <f t="shared" ca="1" si="14"/>
        <v>2</v>
      </c>
      <c r="I27" s="153">
        <f t="shared" ca="1" si="14"/>
        <v>2</v>
      </c>
      <c r="J27" s="155">
        <f t="shared" ca="1" si="14"/>
        <v>1.9166666666666667</v>
      </c>
      <c r="K27" s="153">
        <f t="shared" ca="1" si="14"/>
        <v>1.8333333333333333</v>
      </c>
      <c r="L27" s="154">
        <f t="shared" ca="1" si="14"/>
        <v>1</v>
      </c>
      <c r="M27" s="155">
        <f t="shared" ca="1" si="14"/>
        <v>1.5833333333333335</v>
      </c>
      <c r="N27" s="153">
        <f t="shared" ca="1" si="14"/>
        <v>2.5000000000000004</v>
      </c>
      <c r="O27" s="155">
        <f t="shared" ca="1" si="14"/>
        <v>2.666666666666667</v>
      </c>
      <c r="R27" s="274">
        <f t="shared" ca="1" si="5"/>
        <v>0.2</v>
      </c>
      <c r="S27" s="274">
        <f t="shared" ca="1" si="6"/>
        <v>0.15833333333333335</v>
      </c>
      <c r="T27" s="274">
        <f t="shared" ca="1" si="6"/>
        <v>0.2</v>
      </c>
      <c r="U27" s="274">
        <f t="shared" ca="1" si="6"/>
        <v>0.2</v>
      </c>
      <c r="V27" s="274">
        <f t="shared" ca="1" si="6"/>
        <v>0.19166666666666668</v>
      </c>
      <c r="W27" s="274">
        <f t="shared" ca="1" si="6"/>
        <v>0.18333333333333335</v>
      </c>
      <c r="X27" s="274">
        <f t="shared" ca="1" si="6"/>
        <v>0.1</v>
      </c>
      <c r="Y27" s="274">
        <f t="shared" ca="1" si="6"/>
        <v>0.15833333333333335</v>
      </c>
      <c r="Z27" s="274">
        <f t="shared" ca="1" si="6"/>
        <v>0.25000000000000006</v>
      </c>
      <c r="AA27" s="274">
        <f t="shared" ca="1" si="6"/>
        <v>0.26666666666666672</v>
      </c>
    </row>
    <row r="28" spans="2:27" ht="17.25" customHeight="1" x14ac:dyDescent="0.2">
      <c r="B28" s="365"/>
      <c r="C28" s="356"/>
      <c r="D28" s="92" t="str">
        <f>C73</f>
        <v>Ecosystem Creation</v>
      </c>
      <c r="E28" s="170">
        <f t="shared" ca="1" si="3"/>
        <v>3.3333333333333333E-2</v>
      </c>
      <c r="F28" s="156">
        <f t="shared" ref="F28:O28" ca="1" si="15">SUMPRODUCT($R$73:$R$75,F$73:F$75)/SUM($R$73:$R$75)</f>
        <v>1.875</v>
      </c>
      <c r="G28" s="157">
        <f t="shared" ca="1" si="15"/>
        <v>2</v>
      </c>
      <c r="H28" s="158">
        <f t="shared" ca="1" si="15"/>
        <v>1.75</v>
      </c>
      <c r="I28" s="156">
        <f t="shared" ca="1" si="15"/>
        <v>1.875</v>
      </c>
      <c r="J28" s="158">
        <f t="shared" ca="1" si="15"/>
        <v>1.75</v>
      </c>
      <c r="K28" s="156">
        <f t="shared" ca="1" si="15"/>
        <v>1.875</v>
      </c>
      <c r="L28" s="157">
        <f t="shared" ca="1" si="15"/>
        <v>1.625</v>
      </c>
      <c r="M28" s="158">
        <f t="shared" ca="1" si="15"/>
        <v>1.75</v>
      </c>
      <c r="N28" s="156">
        <f t="shared" ca="1" si="15"/>
        <v>1.875</v>
      </c>
      <c r="O28" s="158">
        <f t="shared" ca="1" si="15"/>
        <v>2</v>
      </c>
      <c r="R28" s="274">
        <f t="shared" ca="1" si="5"/>
        <v>6.25E-2</v>
      </c>
      <c r="S28" s="274">
        <f t="shared" ca="1" si="6"/>
        <v>6.6666666666666666E-2</v>
      </c>
      <c r="T28" s="274">
        <f t="shared" ca="1" si="6"/>
        <v>5.8333333333333334E-2</v>
      </c>
      <c r="U28" s="274">
        <f t="shared" ca="1" si="6"/>
        <v>6.25E-2</v>
      </c>
      <c r="V28" s="274">
        <f t="shared" ca="1" si="6"/>
        <v>5.8333333333333334E-2</v>
      </c>
      <c r="W28" s="274">
        <f t="shared" ca="1" si="6"/>
        <v>6.25E-2</v>
      </c>
      <c r="X28" s="274">
        <f t="shared" ca="1" si="6"/>
        <v>5.4166666666666669E-2</v>
      </c>
      <c r="Y28" s="274">
        <f t="shared" ca="1" si="6"/>
        <v>5.8333333333333334E-2</v>
      </c>
      <c r="Z28" s="274">
        <f t="shared" ca="1" si="6"/>
        <v>6.25E-2</v>
      </c>
      <c r="AA28" s="274">
        <f t="shared" ca="1" si="6"/>
        <v>6.6666666666666666E-2</v>
      </c>
    </row>
    <row r="29" spans="2:27" ht="17.25" customHeight="1" x14ac:dyDescent="0.2">
      <c r="B29" s="365"/>
      <c r="C29" s="369" t="str">
        <f>B77</f>
        <v>Cost</v>
      </c>
      <c r="D29" s="93" t="str">
        <f>C77</f>
        <v>Development &amp; Operation</v>
      </c>
      <c r="E29" s="171">
        <f t="shared" ca="1" si="3"/>
        <v>0.23333333333333334</v>
      </c>
      <c r="F29" s="159">
        <f t="shared" ref="F29:O29" ca="1" si="16">SUMPRODUCT($R$77:$R$79,F$77:F$79)/SUM($R$77:$R$79)</f>
        <v>1.3125</v>
      </c>
      <c r="G29" s="160">
        <f t="shared" ca="1" si="16"/>
        <v>1.8125</v>
      </c>
      <c r="H29" s="161">
        <f t="shared" ca="1" si="16"/>
        <v>1.375</v>
      </c>
      <c r="I29" s="159">
        <f t="shared" ca="1" si="16"/>
        <v>1.5</v>
      </c>
      <c r="J29" s="161">
        <f t="shared" ca="1" si="16"/>
        <v>1.5625</v>
      </c>
      <c r="K29" s="159">
        <f t="shared" ca="1" si="16"/>
        <v>2</v>
      </c>
      <c r="L29" s="160">
        <f t="shared" ca="1" si="16"/>
        <v>3</v>
      </c>
      <c r="M29" s="161">
        <f t="shared" ca="1" si="16"/>
        <v>1.6875</v>
      </c>
      <c r="N29" s="159">
        <f t="shared" ca="1" si="16"/>
        <v>1.5</v>
      </c>
      <c r="O29" s="161">
        <f t="shared" ca="1" si="16"/>
        <v>0.4375</v>
      </c>
      <c r="R29" s="274">
        <f t="shared" ca="1" si="5"/>
        <v>0.30625000000000002</v>
      </c>
      <c r="S29" s="274">
        <f t="shared" ca="1" si="6"/>
        <v>0.42291666666666666</v>
      </c>
      <c r="T29" s="274">
        <f t="shared" ca="1" si="6"/>
        <v>0.32083333333333336</v>
      </c>
      <c r="U29" s="274">
        <f t="shared" ca="1" si="6"/>
        <v>0.35</v>
      </c>
      <c r="V29" s="274">
        <f t="shared" ca="1" si="6"/>
        <v>0.36458333333333331</v>
      </c>
      <c r="W29" s="274">
        <f t="shared" ca="1" si="6"/>
        <v>0.46666666666666667</v>
      </c>
      <c r="X29" s="274">
        <f t="shared" ca="1" si="6"/>
        <v>0.7</v>
      </c>
      <c r="Y29" s="274">
        <f t="shared" ca="1" si="6"/>
        <v>0.39374999999999999</v>
      </c>
      <c r="Z29" s="274">
        <f t="shared" ca="1" si="6"/>
        <v>0.35</v>
      </c>
      <c r="AA29" s="274">
        <f t="shared" ca="1" si="6"/>
        <v>0.10208333333333333</v>
      </c>
    </row>
    <row r="30" spans="2:27" ht="17.25" customHeight="1" thickBot="1" x14ac:dyDescent="0.25">
      <c r="B30" s="365"/>
      <c r="C30" s="369"/>
      <c r="D30" s="94" t="str">
        <f>C80</f>
        <v>Enhancement &amp; Synergies</v>
      </c>
      <c r="E30" s="172">
        <f t="shared" ca="1" si="3"/>
        <v>0.16666666666666666</v>
      </c>
      <c r="F30" s="162">
        <f t="shared" ref="F30:O30" ca="1" si="17">SUMPRODUCT($R$80:$R$82,F$80:F$82)/SUM($R$80:$R$82)</f>
        <v>1.4999999999999998</v>
      </c>
      <c r="G30" s="163">
        <f t="shared" ca="1" si="17"/>
        <v>2.214285714285714</v>
      </c>
      <c r="H30" s="164">
        <f t="shared" ca="1" si="17"/>
        <v>1.7857142857142856</v>
      </c>
      <c r="I30" s="162">
        <f t="shared" ca="1" si="17"/>
        <v>1.4999999999999998</v>
      </c>
      <c r="J30" s="164">
        <f t="shared" ca="1" si="17"/>
        <v>1.7857142857142856</v>
      </c>
      <c r="K30" s="162">
        <f t="shared" ca="1" si="17"/>
        <v>2.0714285714285712</v>
      </c>
      <c r="L30" s="163">
        <f t="shared" ca="1" si="17"/>
        <v>2.9285714285714284</v>
      </c>
      <c r="M30" s="164">
        <f t="shared" ca="1" si="17"/>
        <v>2.4999999999999996</v>
      </c>
      <c r="N30" s="162">
        <f t="shared" ca="1" si="17"/>
        <v>2.3571428571428572</v>
      </c>
      <c r="O30" s="164">
        <f t="shared" ca="1" si="17"/>
        <v>1.1428571428571428</v>
      </c>
      <c r="R30" s="274">
        <f t="shared" ca="1" si="5"/>
        <v>0.24999999999999994</v>
      </c>
      <c r="S30" s="274">
        <f t="shared" ca="1" si="6"/>
        <v>0.36904761904761896</v>
      </c>
      <c r="T30" s="274">
        <f t="shared" ca="1" si="6"/>
        <v>0.29761904761904756</v>
      </c>
      <c r="U30" s="274">
        <f t="shared" ca="1" si="6"/>
        <v>0.24999999999999994</v>
      </c>
      <c r="V30" s="274">
        <f t="shared" ca="1" si="6"/>
        <v>0.29761904761904756</v>
      </c>
      <c r="W30" s="274">
        <f t="shared" ca="1" si="6"/>
        <v>0.34523809523809518</v>
      </c>
      <c r="X30" s="274">
        <f t="shared" ca="1" si="6"/>
        <v>0.48809523809523803</v>
      </c>
      <c r="Y30" s="274">
        <f t="shared" ca="1" si="6"/>
        <v>0.41666666666666657</v>
      </c>
      <c r="Z30" s="274">
        <f t="shared" ca="1" si="6"/>
        <v>0.39285714285714285</v>
      </c>
      <c r="AA30" s="274">
        <f t="shared" ca="1" si="6"/>
        <v>0.19047619047619047</v>
      </c>
    </row>
    <row r="32" spans="2:27" ht="36.75" customHeight="1" x14ac:dyDescent="0.2">
      <c r="E32" s="123"/>
    </row>
    <row r="33" spans="2:30" ht="15" customHeight="1" x14ac:dyDescent="0.2">
      <c r="B33" s="7"/>
      <c r="C33" s="7"/>
      <c r="D33" s="7"/>
      <c r="E33" s="124"/>
      <c r="F33" s="7"/>
      <c r="G33" s="7"/>
      <c r="H33" s="7"/>
      <c r="I33" s="7"/>
      <c r="J33" s="7"/>
      <c r="K33" s="7"/>
      <c r="L33" s="7"/>
      <c r="M33" s="7"/>
      <c r="N33" s="7"/>
      <c r="O33" s="7"/>
    </row>
    <row r="34" spans="2:30" s="18" customFormat="1" ht="23.25" x14ac:dyDescent="0.2">
      <c r="B34" s="97"/>
      <c r="C34" s="16" t="s">
        <v>28</v>
      </c>
      <c r="D34" s="16" t="s">
        <v>29</v>
      </c>
      <c r="E34" s="125" t="s">
        <v>335</v>
      </c>
      <c r="F34" s="355" t="s">
        <v>30</v>
      </c>
      <c r="G34" s="355"/>
      <c r="H34" s="355"/>
      <c r="I34" s="355"/>
      <c r="J34" s="355"/>
      <c r="K34" s="355"/>
      <c r="L34" s="355"/>
      <c r="M34" s="355"/>
      <c r="N34" s="355"/>
      <c r="O34" s="355"/>
      <c r="P34" s="1"/>
      <c r="Q34" s="279"/>
      <c r="R34" s="280" t="s">
        <v>337</v>
      </c>
      <c r="S34" s="279"/>
      <c r="T34" s="279"/>
      <c r="U34" s="279"/>
      <c r="V34" s="279"/>
      <c r="W34" s="279"/>
      <c r="X34" s="279"/>
      <c r="Y34" s="279"/>
      <c r="Z34" s="279"/>
      <c r="AA34" s="279"/>
      <c r="AB34" s="279"/>
      <c r="AC34" s="279"/>
      <c r="AD34" s="279"/>
    </row>
    <row r="35" spans="2:30" ht="15" customHeight="1" thickBot="1" x14ac:dyDescent="0.25">
      <c r="B35" s="97"/>
      <c r="C35" s="8"/>
      <c r="D35" s="8"/>
      <c r="E35" s="126"/>
      <c r="F35" s="285" t="s">
        <v>31</v>
      </c>
      <c r="G35" s="285" t="s">
        <v>32</v>
      </c>
      <c r="H35" s="285" t="s">
        <v>33</v>
      </c>
      <c r="I35" s="285" t="s">
        <v>34</v>
      </c>
      <c r="J35" s="285" t="s">
        <v>35</v>
      </c>
      <c r="K35" s="285" t="s">
        <v>36</v>
      </c>
      <c r="L35" s="285" t="s">
        <v>37</v>
      </c>
      <c r="M35" s="285" t="s">
        <v>38</v>
      </c>
      <c r="N35" s="285" t="s">
        <v>39</v>
      </c>
      <c r="O35" s="285" t="s">
        <v>40</v>
      </c>
    </row>
    <row r="36" spans="2:30" ht="19.899999999999999" customHeight="1" x14ac:dyDescent="0.2">
      <c r="B36" s="348" t="s">
        <v>41</v>
      </c>
      <c r="C36" s="324" t="s">
        <v>42</v>
      </c>
      <c r="D36" s="36" t="s">
        <v>620</v>
      </c>
      <c r="E36" s="261">
        <f ca="1">R36*$E$19</f>
        <v>0.05</v>
      </c>
      <c r="F36" s="13">
        <f t="shared" ref="F36:O36" ca="1" si="18">IF(ISNUMBER(INDIRECT("Evaluation!"&amp;F$35&amp;ROW()-21)),INDIRECT("Evaluation!"&amp;F$35&amp;ROW()-21),"")</f>
        <v>2.5</v>
      </c>
      <c r="G36" s="13">
        <f t="shared" ca="1" si="18"/>
        <v>2.5</v>
      </c>
      <c r="H36" s="13">
        <f t="shared" ca="1" si="18"/>
        <v>2.5</v>
      </c>
      <c r="I36" s="13">
        <f t="shared" ca="1" si="18"/>
        <v>2.5</v>
      </c>
      <c r="J36" s="13">
        <f t="shared" ca="1" si="18"/>
        <v>2.5</v>
      </c>
      <c r="K36" s="13">
        <f t="shared" ca="1" si="18"/>
        <v>2.5</v>
      </c>
      <c r="L36" s="13">
        <f t="shared" ca="1" si="18"/>
        <v>2.5</v>
      </c>
      <c r="M36" s="13">
        <f t="shared" ca="1" si="18"/>
        <v>2.5</v>
      </c>
      <c r="N36" s="13">
        <f t="shared" ca="1" si="18"/>
        <v>2.5</v>
      </c>
      <c r="O36" s="13">
        <f t="shared" ca="1" si="18"/>
        <v>2.5</v>
      </c>
      <c r="Q36" s="281"/>
      <c r="R36" s="282">
        <f ca="1">IF(ISNUMBER(INDIRECT("Scenarios!"&amp;$C$10&amp;ROW())),INDIRECT("Scenarios!"&amp;$C$10&amp;ROW()),"")</f>
        <v>0.5</v>
      </c>
    </row>
    <row r="37" spans="2:30" ht="19.899999999999999" customHeight="1" x14ac:dyDescent="0.2">
      <c r="B37" s="348"/>
      <c r="C37" s="325"/>
      <c r="D37" s="22" t="s">
        <v>44</v>
      </c>
      <c r="E37" s="261">
        <f ca="1">R37*$E$19</f>
        <v>1.6666666666666666E-2</v>
      </c>
      <c r="F37" s="13">
        <f t="shared" ref="F37:O75" ca="1" si="19">IF(ISNUMBER(INDIRECT("Evaluation!"&amp;F$35&amp;ROW()-21)),INDIRECT("Evaluation!"&amp;F$35&amp;ROW()-21),"")</f>
        <v>1.5</v>
      </c>
      <c r="G37" s="13">
        <f t="shared" ref="G37:O51" ca="1" si="20">IF(ISNUMBER(INDIRECT("Evaluation!"&amp;G$35&amp;ROW()-21)),INDIRECT("Evaluation!"&amp;G$35&amp;ROW()-21),"")</f>
        <v>1.5</v>
      </c>
      <c r="H37" s="13">
        <f t="shared" ca="1" si="20"/>
        <v>1.5</v>
      </c>
      <c r="I37" s="13">
        <f t="shared" ca="1" si="20"/>
        <v>1.5</v>
      </c>
      <c r="J37" s="13">
        <f t="shared" ca="1" si="20"/>
        <v>0.5</v>
      </c>
      <c r="K37" s="13">
        <f t="shared" ca="1" si="20"/>
        <v>2</v>
      </c>
      <c r="L37" s="13">
        <f t="shared" ca="1" si="20"/>
        <v>1.5</v>
      </c>
      <c r="M37" s="13">
        <f t="shared" ca="1" si="20"/>
        <v>2.5</v>
      </c>
      <c r="N37" s="13">
        <f t="shared" ca="1" si="20"/>
        <v>1</v>
      </c>
      <c r="O37" s="13">
        <f t="shared" ca="1" si="20"/>
        <v>2.5</v>
      </c>
      <c r="R37" s="282">
        <f t="shared" ref="R37:R82" ca="1" si="21">IF(ISNUMBER(INDIRECT("Scenarios!"&amp;$C$10&amp;ROW())),INDIRECT("Scenarios!"&amp;$C$10&amp;ROW()),"")</f>
        <v>0.16666666666666666</v>
      </c>
    </row>
    <row r="38" spans="2:30" ht="19.899999999999999" customHeight="1" thickBot="1" x14ac:dyDescent="0.25">
      <c r="B38" s="348"/>
      <c r="C38" s="325"/>
      <c r="D38" s="22" t="s">
        <v>43</v>
      </c>
      <c r="E38" s="261">
        <f ca="1">R38*$E$19</f>
        <v>3.3333333333333333E-2</v>
      </c>
      <c r="F38" s="13">
        <f t="shared" ca="1" si="19"/>
        <v>2</v>
      </c>
      <c r="G38" s="13">
        <f t="shared" ca="1" si="20"/>
        <v>2</v>
      </c>
      <c r="H38" s="13">
        <f t="shared" ca="1" si="20"/>
        <v>2</v>
      </c>
      <c r="I38" s="13">
        <f t="shared" ca="1" si="20"/>
        <v>1.5</v>
      </c>
      <c r="J38" s="13">
        <f t="shared" ca="1" si="20"/>
        <v>0</v>
      </c>
      <c r="K38" s="13">
        <f t="shared" ca="1" si="20"/>
        <v>2</v>
      </c>
      <c r="L38" s="13">
        <f t="shared" ca="1" si="20"/>
        <v>0.5</v>
      </c>
      <c r="M38" s="13">
        <f t="shared" ca="1" si="20"/>
        <v>2</v>
      </c>
      <c r="N38" s="13">
        <f t="shared" ca="1" si="20"/>
        <v>0.5</v>
      </c>
      <c r="O38" s="13">
        <f t="shared" ca="1" si="20"/>
        <v>2.5</v>
      </c>
      <c r="R38" s="282">
        <f t="shared" ca="1" si="21"/>
        <v>0.33333333333333331</v>
      </c>
    </row>
    <row r="39" spans="2:30" ht="19.899999999999999" customHeight="1" x14ac:dyDescent="0.2">
      <c r="B39" s="348"/>
      <c r="C39" s="322" t="s">
        <v>45</v>
      </c>
      <c r="D39" s="208" t="s">
        <v>639</v>
      </c>
      <c r="E39" s="261">
        <f ca="1">R39*$E$19</f>
        <v>3.3333333333333333E-2</v>
      </c>
      <c r="F39" s="13">
        <f ca="1">IF(ISNUMBER(INDIRECT("Evaluation!"&amp;F$35&amp;ROW()-21)),INDIRECT("Evaluation!"&amp;F$35&amp;ROW()-21),"")</f>
        <v>0.5</v>
      </c>
      <c r="G39" s="13">
        <f t="shared" ca="1" si="20"/>
        <v>0.5</v>
      </c>
      <c r="H39" s="13">
        <f t="shared" ca="1" si="20"/>
        <v>0.5</v>
      </c>
      <c r="I39" s="13">
        <f t="shared" ca="1" si="20"/>
        <v>0.5</v>
      </c>
      <c r="J39" s="13">
        <f t="shared" ca="1" si="20"/>
        <v>0.5</v>
      </c>
      <c r="K39" s="13">
        <f t="shared" ca="1" si="20"/>
        <v>1</v>
      </c>
      <c r="L39" s="13">
        <f t="shared" ca="1" si="20"/>
        <v>0.5</v>
      </c>
      <c r="M39" s="13">
        <f t="shared" ca="1" si="20"/>
        <v>1.5</v>
      </c>
      <c r="N39" s="13">
        <f t="shared" ca="1" si="20"/>
        <v>0</v>
      </c>
      <c r="O39" s="13">
        <f t="shared" ca="1" si="20"/>
        <v>1.5</v>
      </c>
      <c r="R39" s="282">
        <f t="shared" ca="1" si="21"/>
        <v>0.33333333333333331</v>
      </c>
    </row>
    <row r="40" spans="2:30" ht="19.899999999999999" customHeight="1" x14ac:dyDescent="0.2">
      <c r="B40" s="348"/>
      <c r="C40" s="322"/>
      <c r="D40" s="301" t="s">
        <v>46</v>
      </c>
      <c r="E40" s="261">
        <f ca="1">R40*$E$20</f>
        <v>0</v>
      </c>
      <c r="F40" s="13">
        <f ca="1">IF(ISNUMBER(INDIRECT("Evaluation!"&amp;F$35&amp;ROW()-21)),INDIRECT("Evaluation!"&amp;F$35&amp;ROW()-21),"")</f>
        <v>1</v>
      </c>
      <c r="G40" s="13">
        <f t="shared" ca="1" si="20"/>
        <v>1</v>
      </c>
      <c r="H40" s="13">
        <f t="shared" ca="1" si="20"/>
        <v>1</v>
      </c>
      <c r="I40" s="13">
        <f t="shared" ca="1" si="20"/>
        <v>0.5</v>
      </c>
      <c r="J40" s="13">
        <f t="shared" ca="1" si="20"/>
        <v>0</v>
      </c>
      <c r="K40" s="13">
        <f t="shared" ca="1" si="20"/>
        <v>1</v>
      </c>
      <c r="L40" s="13">
        <f t="shared" ca="1" si="20"/>
        <v>0</v>
      </c>
      <c r="M40" s="13">
        <f t="shared" ca="1" si="20"/>
        <v>2</v>
      </c>
      <c r="N40" s="13">
        <f t="shared" ca="1" si="20"/>
        <v>0</v>
      </c>
      <c r="O40" s="13">
        <f t="shared" ca="1" si="20"/>
        <v>1</v>
      </c>
      <c r="R40" s="282">
        <f t="shared" ca="1" si="21"/>
        <v>0.33333333333333331</v>
      </c>
    </row>
    <row r="41" spans="2:30" ht="19.899999999999999" customHeight="1" thickBot="1" x14ac:dyDescent="0.25">
      <c r="B41" s="348"/>
      <c r="C41" s="323"/>
      <c r="D41" s="198" t="s">
        <v>47</v>
      </c>
      <c r="E41" s="261">
        <f ca="1">R41*$E$20</f>
        <v>0</v>
      </c>
      <c r="F41" s="13">
        <f ca="1">IF(ISNUMBER(INDIRECT("Evaluation!"&amp;F$35&amp;ROW()-21)),INDIRECT("Evaluation!"&amp;F$35&amp;ROW()-21),"")</f>
        <v>1.5</v>
      </c>
      <c r="G41" s="13">
        <f t="shared" ca="1" si="20"/>
        <v>1.5</v>
      </c>
      <c r="H41" s="13">
        <f t="shared" ca="1" si="20"/>
        <v>1.5</v>
      </c>
      <c r="I41" s="13">
        <f t="shared" ca="1" si="20"/>
        <v>1.5</v>
      </c>
      <c r="J41" s="13">
        <f t="shared" ca="1" si="20"/>
        <v>2.5</v>
      </c>
      <c r="K41" s="13">
        <f t="shared" ca="1" si="20"/>
        <v>1.5</v>
      </c>
      <c r="L41" s="13">
        <f t="shared" ca="1" si="20"/>
        <v>1</v>
      </c>
      <c r="M41" s="13">
        <f t="shared" ca="1" si="20"/>
        <v>2.5</v>
      </c>
      <c r="N41" s="13">
        <f t="shared" ca="1" si="20"/>
        <v>0.5</v>
      </c>
      <c r="O41" s="13">
        <f t="shared" ca="1" si="20"/>
        <v>2.5</v>
      </c>
      <c r="R41" s="282">
        <f t="shared" ca="1" si="21"/>
        <v>0.33333333333333331</v>
      </c>
    </row>
    <row r="42" spans="2:30" ht="19.899999999999999" customHeight="1" thickBot="1" x14ac:dyDescent="0.25">
      <c r="B42" s="102"/>
      <c r="C42" s="31"/>
      <c r="D42" s="31"/>
      <c r="E42" s="261" t="str">
        <f t="shared" ref="E42" ca="1" si="22">IF(ISNUMBER(INDIRECT("Scenarios!"&amp;$C$10&amp;ROW())),INDIRECT("Scenarios!"&amp;$C$10&amp;ROW()),"")</f>
        <v/>
      </c>
      <c r="F42" s="13" t="str">
        <f t="shared" ca="1" si="19"/>
        <v/>
      </c>
      <c r="G42" s="13" t="str">
        <f t="shared" ca="1" si="20"/>
        <v/>
      </c>
      <c r="H42" s="13" t="str">
        <f t="shared" ca="1" si="20"/>
        <v/>
      </c>
      <c r="I42" s="13" t="str">
        <f t="shared" ca="1" si="20"/>
        <v/>
      </c>
      <c r="J42" s="13" t="str">
        <f t="shared" ca="1" si="20"/>
        <v/>
      </c>
      <c r="K42" s="13" t="str">
        <f t="shared" ca="1" si="20"/>
        <v/>
      </c>
      <c r="L42" s="13" t="str">
        <f t="shared" ca="1" si="20"/>
        <v/>
      </c>
      <c r="M42" s="13" t="str">
        <f t="shared" ca="1" si="20"/>
        <v/>
      </c>
      <c r="N42" s="13" t="str">
        <f t="shared" ca="1" si="20"/>
        <v/>
      </c>
      <c r="O42" s="13" t="str">
        <f t="shared" ca="1" si="20"/>
        <v/>
      </c>
      <c r="R42" s="282" t="str">
        <f t="shared" ca="1" si="21"/>
        <v/>
      </c>
    </row>
    <row r="43" spans="2:30" ht="19.899999999999999" customHeight="1" x14ac:dyDescent="0.2">
      <c r="B43" s="332" t="s">
        <v>48</v>
      </c>
      <c r="C43" s="333" t="s">
        <v>49</v>
      </c>
      <c r="D43" s="50" t="s">
        <v>50</v>
      </c>
      <c r="E43" s="261">
        <f ca="1">R43*$E$21</f>
        <v>2.5000000000000001E-2</v>
      </c>
      <c r="F43" s="13">
        <f t="shared" ca="1" si="19"/>
        <v>2.5</v>
      </c>
      <c r="G43" s="13">
        <f t="shared" ca="1" si="20"/>
        <v>2.5</v>
      </c>
      <c r="H43" s="13">
        <f t="shared" ca="1" si="20"/>
        <v>2.5</v>
      </c>
      <c r="I43" s="13">
        <f t="shared" ca="1" si="20"/>
        <v>2</v>
      </c>
      <c r="J43" s="13">
        <f t="shared" ca="1" si="20"/>
        <v>2</v>
      </c>
      <c r="K43" s="13">
        <f t="shared" ca="1" si="20"/>
        <v>2</v>
      </c>
      <c r="L43" s="13">
        <f t="shared" ca="1" si="20"/>
        <v>2</v>
      </c>
      <c r="M43" s="13">
        <f t="shared" ca="1" si="20"/>
        <v>2.5</v>
      </c>
      <c r="N43" s="13">
        <f t="shared" ca="1" si="20"/>
        <v>2.5</v>
      </c>
      <c r="O43" s="13">
        <f t="shared" ca="1" si="20"/>
        <v>2.5</v>
      </c>
      <c r="R43" s="282">
        <f t="shared" ca="1" si="21"/>
        <v>0.375</v>
      </c>
    </row>
    <row r="44" spans="2:30" ht="19.899999999999999" customHeight="1" x14ac:dyDescent="0.2">
      <c r="B44" s="332"/>
      <c r="C44" s="334"/>
      <c r="D44" s="51" t="s">
        <v>51</v>
      </c>
      <c r="E44" s="261">
        <f ca="1">R44*$E$21</f>
        <v>2.5000000000000001E-2</v>
      </c>
      <c r="F44" s="13">
        <f t="shared" ca="1" si="19"/>
        <v>2.5</v>
      </c>
      <c r="G44" s="13">
        <f t="shared" ca="1" si="20"/>
        <v>2.5</v>
      </c>
      <c r="H44" s="13">
        <f t="shared" ca="1" si="20"/>
        <v>2.5</v>
      </c>
      <c r="I44" s="13">
        <f t="shared" ca="1" si="20"/>
        <v>1.5</v>
      </c>
      <c r="J44" s="13">
        <f t="shared" ca="1" si="20"/>
        <v>1</v>
      </c>
      <c r="K44" s="13">
        <f t="shared" ca="1" si="20"/>
        <v>1.5</v>
      </c>
      <c r="L44" s="13">
        <f t="shared" ca="1" si="20"/>
        <v>1.5</v>
      </c>
      <c r="M44" s="13">
        <f t="shared" ca="1" si="20"/>
        <v>2.5</v>
      </c>
      <c r="N44" s="13">
        <f t="shared" ca="1" si="20"/>
        <v>2</v>
      </c>
      <c r="O44" s="13">
        <f t="shared" ca="1" si="20"/>
        <v>3</v>
      </c>
      <c r="R44" s="282">
        <f t="shared" ca="1" si="21"/>
        <v>0.375</v>
      </c>
    </row>
    <row r="45" spans="2:30" ht="19.899999999999999" customHeight="1" thickBot="1" x14ac:dyDescent="0.25">
      <c r="B45" s="332"/>
      <c r="C45" s="335"/>
      <c r="D45" s="52" t="s">
        <v>52</v>
      </c>
      <c r="E45" s="261">
        <f ca="1">R45*$E$21</f>
        <v>1.6666666666666666E-2</v>
      </c>
      <c r="F45" s="13">
        <f t="shared" ca="1" si="19"/>
        <v>1.5</v>
      </c>
      <c r="G45" s="13">
        <f t="shared" ca="1" si="20"/>
        <v>1.5</v>
      </c>
      <c r="H45" s="13">
        <f t="shared" ca="1" si="20"/>
        <v>1.5</v>
      </c>
      <c r="I45" s="13">
        <f t="shared" ca="1" si="20"/>
        <v>1.5</v>
      </c>
      <c r="J45" s="13">
        <f t="shared" ca="1" si="20"/>
        <v>1.5</v>
      </c>
      <c r="K45" s="13">
        <f t="shared" ca="1" si="20"/>
        <v>1.5</v>
      </c>
      <c r="L45" s="13">
        <f t="shared" ca="1" si="20"/>
        <v>1.5</v>
      </c>
      <c r="M45" s="13">
        <f t="shared" ca="1" si="20"/>
        <v>2.5</v>
      </c>
      <c r="N45" s="13">
        <f t="shared" ca="1" si="20"/>
        <v>1.5</v>
      </c>
      <c r="O45" s="13">
        <f t="shared" ca="1" si="20"/>
        <v>2.5</v>
      </c>
      <c r="R45" s="282">
        <f t="shared" ca="1" si="21"/>
        <v>0.25</v>
      </c>
    </row>
    <row r="46" spans="2:30" ht="19.899999999999999" customHeight="1" x14ac:dyDescent="0.2">
      <c r="B46" s="332"/>
      <c r="C46" s="343" t="s">
        <v>53</v>
      </c>
      <c r="D46" s="33" t="s">
        <v>54</v>
      </c>
      <c r="E46" s="261">
        <f ca="1">R46*$E$22</f>
        <v>1.111111111111111E-2</v>
      </c>
      <c r="F46" s="13">
        <f t="shared" ca="1" si="19"/>
        <v>1.5</v>
      </c>
      <c r="G46" s="13">
        <f t="shared" ca="1" si="20"/>
        <v>1.5</v>
      </c>
      <c r="H46" s="13">
        <f t="shared" ca="1" si="20"/>
        <v>2.5</v>
      </c>
      <c r="I46" s="13">
        <f t="shared" ca="1" si="20"/>
        <v>1.5</v>
      </c>
      <c r="J46" s="13">
        <f t="shared" ca="1" si="20"/>
        <v>1.5</v>
      </c>
      <c r="K46" s="13">
        <f t="shared" ca="1" si="20"/>
        <v>2</v>
      </c>
      <c r="L46" s="13">
        <f t="shared" ca="1" si="20"/>
        <v>1.5</v>
      </c>
      <c r="M46" s="13">
        <f t="shared" ca="1" si="20"/>
        <v>2.5</v>
      </c>
      <c r="N46" s="13">
        <f t="shared" ca="1" si="20"/>
        <v>1.5</v>
      </c>
      <c r="O46" s="13">
        <f t="shared" ca="1" si="20"/>
        <v>2.5</v>
      </c>
      <c r="R46" s="282">
        <f t="shared" ca="1" si="21"/>
        <v>0.33333333333333331</v>
      </c>
    </row>
    <row r="47" spans="2:30" ht="19.899999999999999" customHeight="1" x14ac:dyDescent="0.2">
      <c r="B47" s="332"/>
      <c r="C47" s="344"/>
      <c r="D47" s="28" t="s">
        <v>55</v>
      </c>
      <c r="E47" s="261">
        <f ca="1">R47*$E$22</f>
        <v>5.5555555555555549E-3</v>
      </c>
      <c r="F47" s="13">
        <f t="shared" ca="1" si="19"/>
        <v>1.5</v>
      </c>
      <c r="G47" s="13">
        <f t="shared" ca="1" si="20"/>
        <v>1.5</v>
      </c>
      <c r="H47" s="13">
        <f t="shared" ca="1" si="20"/>
        <v>1.5</v>
      </c>
      <c r="I47" s="13">
        <f t="shared" ca="1" si="20"/>
        <v>2</v>
      </c>
      <c r="J47" s="13">
        <f t="shared" ca="1" si="20"/>
        <v>1.5</v>
      </c>
      <c r="K47" s="13">
        <f t="shared" ca="1" si="20"/>
        <v>2.5</v>
      </c>
      <c r="L47" s="13">
        <f t="shared" ca="1" si="20"/>
        <v>1.5</v>
      </c>
      <c r="M47" s="13">
        <f t="shared" ca="1" si="20"/>
        <v>2.5</v>
      </c>
      <c r="N47" s="13">
        <f t="shared" ca="1" si="20"/>
        <v>1</v>
      </c>
      <c r="O47" s="13">
        <f t="shared" ca="1" si="20"/>
        <v>2.5</v>
      </c>
      <c r="R47" s="282">
        <f t="shared" ca="1" si="21"/>
        <v>0.16666666666666666</v>
      </c>
    </row>
    <row r="48" spans="2:30" ht="19.899999999999999" customHeight="1" x14ac:dyDescent="0.2">
      <c r="B48" s="332"/>
      <c r="C48" s="344"/>
      <c r="D48" s="28" t="s">
        <v>56</v>
      </c>
      <c r="E48" s="261">
        <f ca="1">R48*$E$22</f>
        <v>5.5555555555555549E-3</v>
      </c>
      <c r="F48" s="13">
        <f t="shared" ca="1" si="19"/>
        <v>1.5</v>
      </c>
      <c r="G48" s="13">
        <f t="shared" ca="1" si="20"/>
        <v>1.5</v>
      </c>
      <c r="H48" s="13">
        <f t="shared" ca="1" si="20"/>
        <v>1.5</v>
      </c>
      <c r="I48" s="13">
        <f t="shared" ca="1" si="20"/>
        <v>1.5</v>
      </c>
      <c r="J48" s="13">
        <f t="shared" ca="1" si="20"/>
        <v>1</v>
      </c>
      <c r="K48" s="13">
        <f t="shared" ca="1" si="20"/>
        <v>2</v>
      </c>
      <c r="L48" s="13">
        <f t="shared" ca="1" si="20"/>
        <v>1.5</v>
      </c>
      <c r="M48" s="13">
        <f t="shared" ca="1" si="20"/>
        <v>2.5</v>
      </c>
      <c r="N48" s="13">
        <f t="shared" ca="1" si="20"/>
        <v>1</v>
      </c>
      <c r="O48" s="13">
        <f t="shared" ca="1" si="20"/>
        <v>3</v>
      </c>
      <c r="R48" s="282">
        <f t="shared" ca="1" si="21"/>
        <v>0.16666666666666666</v>
      </c>
    </row>
    <row r="49" spans="2:18" ht="19.899999999999999" customHeight="1" thickBot="1" x14ac:dyDescent="0.25">
      <c r="B49" s="332"/>
      <c r="C49" s="345"/>
      <c r="D49" s="35" t="s">
        <v>57</v>
      </c>
      <c r="E49" s="261">
        <f ca="1">R49*$E$22</f>
        <v>1.111111111111111E-2</v>
      </c>
      <c r="F49" s="13">
        <f t="shared" ca="1" si="19"/>
        <v>1.5</v>
      </c>
      <c r="G49" s="13">
        <f t="shared" ca="1" si="20"/>
        <v>1.5</v>
      </c>
      <c r="H49" s="13">
        <f t="shared" ca="1" si="20"/>
        <v>1.5</v>
      </c>
      <c r="I49" s="13">
        <f t="shared" ca="1" si="20"/>
        <v>1</v>
      </c>
      <c r="J49" s="13">
        <f t="shared" ca="1" si="20"/>
        <v>2</v>
      </c>
      <c r="K49" s="13">
        <f t="shared" ca="1" si="20"/>
        <v>2</v>
      </c>
      <c r="L49" s="13">
        <f t="shared" ca="1" si="20"/>
        <v>0.5</v>
      </c>
      <c r="M49" s="13">
        <f t="shared" ca="1" si="20"/>
        <v>2</v>
      </c>
      <c r="N49" s="13">
        <f t="shared" ca="1" si="20"/>
        <v>0.5</v>
      </c>
      <c r="O49" s="13">
        <f t="shared" ca="1" si="20"/>
        <v>2</v>
      </c>
      <c r="R49" s="282">
        <f t="shared" ca="1" si="21"/>
        <v>0.33333333333333331</v>
      </c>
    </row>
    <row r="50" spans="2:18" ht="19.899999999999999" customHeight="1" x14ac:dyDescent="0.2">
      <c r="B50" s="332"/>
      <c r="C50" s="333" t="s">
        <v>58</v>
      </c>
      <c r="D50" s="50" t="s">
        <v>59</v>
      </c>
      <c r="E50" s="261">
        <f ca="1">R50*$E$23</f>
        <v>8.3333333333333332E-3</v>
      </c>
      <c r="F50" s="13">
        <f t="shared" ca="1" si="19"/>
        <v>2.5</v>
      </c>
      <c r="G50" s="13">
        <f t="shared" ca="1" si="20"/>
        <v>2.5</v>
      </c>
      <c r="H50" s="13">
        <f t="shared" ca="1" si="20"/>
        <v>2.5</v>
      </c>
      <c r="I50" s="13">
        <f t="shared" ca="1" si="20"/>
        <v>1.5</v>
      </c>
      <c r="J50" s="13">
        <f t="shared" ca="1" si="20"/>
        <v>1.5</v>
      </c>
      <c r="K50" s="13">
        <f t="shared" ca="1" si="20"/>
        <v>1.5</v>
      </c>
      <c r="L50" s="13">
        <f t="shared" ca="1" si="20"/>
        <v>1.5</v>
      </c>
      <c r="M50" s="13">
        <f t="shared" ca="1" si="20"/>
        <v>1.5</v>
      </c>
      <c r="N50" s="13">
        <f t="shared" ca="1" si="20"/>
        <v>2</v>
      </c>
      <c r="O50" s="13">
        <f t="shared" ca="1" si="20"/>
        <v>3</v>
      </c>
      <c r="R50" s="282">
        <f t="shared" ca="1" si="21"/>
        <v>0.25</v>
      </c>
    </row>
    <row r="51" spans="2:18" ht="19.899999999999999" customHeight="1" x14ac:dyDescent="0.2">
      <c r="B51" s="332"/>
      <c r="C51" s="334"/>
      <c r="D51" s="51" t="s">
        <v>60</v>
      </c>
      <c r="E51" s="261">
        <f ca="1">R51*$E$23</f>
        <v>4.1666666666666666E-3</v>
      </c>
      <c r="F51" s="13">
        <f t="shared" ca="1" si="19"/>
        <v>2.5</v>
      </c>
      <c r="G51" s="13">
        <f t="shared" ca="1" si="20"/>
        <v>2</v>
      </c>
      <c r="H51" s="13">
        <f t="shared" ca="1" si="20"/>
        <v>2</v>
      </c>
      <c r="I51" s="13">
        <f t="shared" ca="1" si="20"/>
        <v>1</v>
      </c>
      <c r="J51" s="13">
        <f t="shared" ca="1" si="20"/>
        <v>0.5</v>
      </c>
      <c r="K51" s="13">
        <f t="shared" ca="1" si="20"/>
        <v>1.5</v>
      </c>
      <c r="L51" s="13">
        <f t="shared" ca="1" si="20"/>
        <v>1</v>
      </c>
      <c r="M51" s="13">
        <f t="shared" ca="1" si="20"/>
        <v>1</v>
      </c>
      <c r="N51" s="13">
        <f t="shared" ca="1" si="20"/>
        <v>2.5</v>
      </c>
      <c r="O51" s="13">
        <f t="shared" ca="1" si="20"/>
        <v>2.5</v>
      </c>
      <c r="R51" s="282">
        <f t="shared" ca="1" si="21"/>
        <v>0.125</v>
      </c>
    </row>
    <row r="52" spans="2:18" ht="19.899999999999999" customHeight="1" x14ac:dyDescent="0.2">
      <c r="B52" s="332"/>
      <c r="C52" s="334"/>
      <c r="D52" s="51" t="s">
        <v>61</v>
      </c>
      <c r="E52" s="261">
        <f ca="1">R52*$E$23</f>
        <v>1.2500000000000001E-2</v>
      </c>
      <c r="F52" s="13">
        <f t="shared" ca="1" si="19"/>
        <v>1.5</v>
      </c>
      <c r="G52" s="13">
        <f t="shared" ca="1" si="19"/>
        <v>2</v>
      </c>
      <c r="H52" s="13">
        <f t="shared" ca="1" si="19"/>
        <v>2.5</v>
      </c>
      <c r="I52" s="13">
        <f t="shared" ca="1" si="19"/>
        <v>1.5</v>
      </c>
      <c r="J52" s="13">
        <f t="shared" ca="1" si="19"/>
        <v>1</v>
      </c>
      <c r="K52" s="13">
        <f t="shared" ca="1" si="19"/>
        <v>1.5</v>
      </c>
      <c r="L52" s="13">
        <f t="shared" ca="1" si="19"/>
        <v>2</v>
      </c>
      <c r="M52" s="13">
        <f t="shared" ca="1" si="19"/>
        <v>2.5</v>
      </c>
      <c r="N52" s="13">
        <f t="shared" ca="1" si="19"/>
        <v>1.5</v>
      </c>
      <c r="O52" s="13">
        <f t="shared" ca="1" si="19"/>
        <v>2.5</v>
      </c>
      <c r="R52" s="282">
        <f t="shared" ca="1" si="21"/>
        <v>0.375</v>
      </c>
    </row>
    <row r="53" spans="2:18" ht="19.899999999999999" customHeight="1" thickBot="1" x14ac:dyDescent="0.25">
      <c r="B53" s="332"/>
      <c r="C53" s="335"/>
      <c r="D53" s="52" t="s">
        <v>62</v>
      </c>
      <c r="E53" s="261">
        <f ca="1">R53*$E$23</f>
        <v>8.3333333333333332E-3</v>
      </c>
      <c r="F53" s="13">
        <f t="shared" ca="1" si="19"/>
        <v>2.5</v>
      </c>
      <c r="G53" s="13">
        <f t="shared" ca="1" si="19"/>
        <v>1.5</v>
      </c>
      <c r="H53" s="13">
        <f t="shared" ca="1" si="19"/>
        <v>0.5</v>
      </c>
      <c r="I53" s="13">
        <f t="shared" ca="1" si="19"/>
        <v>2.5</v>
      </c>
      <c r="J53" s="13">
        <f t="shared" ca="1" si="19"/>
        <v>0.5</v>
      </c>
      <c r="K53" s="13">
        <f t="shared" ca="1" si="19"/>
        <v>2.5</v>
      </c>
      <c r="L53" s="13">
        <f t="shared" ca="1" si="19"/>
        <v>1.5</v>
      </c>
      <c r="M53" s="13">
        <f t="shared" ca="1" si="19"/>
        <v>1.5</v>
      </c>
      <c r="N53" s="13">
        <f t="shared" ca="1" si="19"/>
        <v>2</v>
      </c>
      <c r="O53" s="13">
        <f t="shared" ca="1" si="19"/>
        <v>3</v>
      </c>
      <c r="R53" s="282">
        <f t="shared" ca="1" si="21"/>
        <v>0.25</v>
      </c>
    </row>
    <row r="54" spans="2:18" ht="19.899999999999999" customHeight="1" x14ac:dyDescent="0.2">
      <c r="B54" s="332"/>
      <c r="C54" s="343" t="s">
        <v>63</v>
      </c>
      <c r="D54" s="33" t="s">
        <v>64</v>
      </c>
      <c r="E54" s="261">
        <f t="shared" ref="E54:E60" ca="1" si="23">R54*$E$24</f>
        <v>2.3809523809523807E-3</v>
      </c>
      <c r="F54" s="13">
        <f t="shared" ca="1" si="19"/>
        <v>2</v>
      </c>
      <c r="G54" s="13">
        <f t="shared" ca="1" si="19"/>
        <v>1.5</v>
      </c>
      <c r="H54" s="13">
        <f t="shared" ca="1" si="19"/>
        <v>2.5</v>
      </c>
      <c r="I54" s="13">
        <f t="shared" ca="1" si="19"/>
        <v>2</v>
      </c>
      <c r="J54" s="13">
        <f t="shared" ca="1" si="19"/>
        <v>2.5</v>
      </c>
      <c r="K54" s="13">
        <f t="shared" ca="1" si="19"/>
        <v>2</v>
      </c>
      <c r="L54" s="13">
        <f t="shared" ca="1" si="19"/>
        <v>1.5</v>
      </c>
      <c r="M54" s="13">
        <f t="shared" ca="1" si="19"/>
        <v>2.5</v>
      </c>
      <c r="N54" s="13">
        <f t="shared" ca="1" si="19"/>
        <v>2.5</v>
      </c>
      <c r="O54" s="13">
        <f t="shared" ca="1" si="19"/>
        <v>2.5</v>
      </c>
      <c r="R54" s="282">
        <f t="shared" ca="1" si="21"/>
        <v>7.1428571428571425E-2</v>
      </c>
    </row>
    <row r="55" spans="2:18" ht="19.899999999999999" customHeight="1" x14ac:dyDescent="0.2">
      <c r="B55" s="332"/>
      <c r="C55" s="344"/>
      <c r="D55" s="29" t="s">
        <v>65</v>
      </c>
      <c r="E55" s="261">
        <f t="shared" ca="1" si="23"/>
        <v>2.3809523809523807E-3</v>
      </c>
      <c r="F55" s="13">
        <f t="shared" ca="1" si="19"/>
        <v>2</v>
      </c>
      <c r="G55" s="13">
        <f t="shared" ca="1" si="19"/>
        <v>2</v>
      </c>
      <c r="H55" s="13">
        <f t="shared" ca="1" si="19"/>
        <v>2</v>
      </c>
      <c r="I55" s="13">
        <f t="shared" ca="1" si="19"/>
        <v>1.5</v>
      </c>
      <c r="J55" s="13">
        <f t="shared" ca="1" si="19"/>
        <v>2.5</v>
      </c>
      <c r="K55" s="13">
        <f t="shared" ca="1" si="19"/>
        <v>2</v>
      </c>
      <c r="L55" s="13">
        <f t="shared" ca="1" si="19"/>
        <v>2</v>
      </c>
      <c r="M55" s="13">
        <f t="shared" ca="1" si="19"/>
        <v>2.5</v>
      </c>
      <c r="N55" s="13">
        <f t="shared" ca="1" si="19"/>
        <v>2</v>
      </c>
      <c r="O55" s="13">
        <f t="shared" ca="1" si="19"/>
        <v>2</v>
      </c>
      <c r="R55" s="282">
        <f t="shared" ca="1" si="21"/>
        <v>7.1428571428571425E-2</v>
      </c>
    </row>
    <row r="56" spans="2:18" ht="19.899999999999999" customHeight="1" x14ac:dyDescent="0.2">
      <c r="B56" s="332"/>
      <c r="C56" s="344"/>
      <c r="D56" s="29" t="s">
        <v>66</v>
      </c>
      <c r="E56" s="261">
        <f t="shared" ca="1" si="23"/>
        <v>7.1428571428571426E-3</v>
      </c>
      <c r="F56" s="13">
        <f t="shared" ca="1" si="19"/>
        <v>1.5</v>
      </c>
      <c r="G56" s="13">
        <f t="shared" ca="1" si="19"/>
        <v>2</v>
      </c>
      <c r="H56" s="13">
        <f t="shared" ca="1" si="19"/>
        <v>3</v>
      </c>
      <c r="I56" s="13">
        <f t="shared" ca="1" si="19"/>
        <v>2</v>
      </c>
      <c r="J56" s="13">
        <f t="shared" ca="1" si="19"/>
        <v>2</v>
      </c>
      <c r="K56" s="13">
        <f t="shared" ca="1" si="19"/>
        <v>1.5</v>
      </c>
      <c r="L56" s="13">
        <f t="shared" ca="1" si="19"/>
        <v>2</v>
      </c>
      <c r="M56" s="13">
        <f t="shared" ca="1" si="19"/>
        <v>2</v>
      </c>
      <c r="N56" s="13">
        <f t="shared" ca="1" si="19"/>
        <v>2</v>
      </c>
      <c r="O56" s="13">
        <f t="shared" ca="1" si="19"/>
        <v>2</v>
      </c>
      <c r="R56" s="282">
        <f t="shared" ca="1" si="21"/>
        <v>0.21428571428571427</v>
      </c>
    </row>
    <row r="57" spans="2:18" ht="19.899999999999999" customHeight="1" x14ac:dyDescent="0.2">
      <c r="B57" s="332"/>
      <c r="C57" s="344"/>
      <c r="D57" s="29" t="s">
        <v>67</v>
      </c>
      <c r="E57" s="261">
        <f t="shared" ca="1" si="23"/>
        <v>4.7619047619047615E-3</v>
      </c>
      <c r="F57" s="13">
        <f t="shared" ca="1" si="19"/>
        <v>2.5</v>
      </c>
      <c r="G57" s="13">
        <f t="shared" ca="1" si="19"/>
        <v>2.5</v>
      </c>
      <c r="H57" s="13">
        <f t="shared" ca="1" si="19"/>
        <v>2.5</v>
      </c>
      <c r="I57" s="13">
        <f t="shared" ca="1" si="19"/>
        <v>1.5</v>
      </c>
      <c r="J57" s="13">
        <f t="shared" ca="1" si="19"/>
        <v>1.5</v>
      </c>
      <c r="K57" s="13">
        <f t="shared" ca="1" si="19"/>
        <v>1.5</v>
      </c>
      <c r="L57" s="13">
        <f t="shared" ca="1" si="19"/>
        <v>1</v>
      </c>
      <c r="M57" s="13">
        <f t="shared" ca="1" si="19"/>
        <v>2</v>
      </c>
      <c r="N57" s="13">
        <f t="shared" ca="1" si="19"/>
        <v>2</v>
      </c>
      <c r="O57" s="13">
        <f t="shared" ca="1" si="19"/>
        <v>3</v>
      </c>
      <c r="R57" s="282">
        <f t="shared" ca="1" si="21"/>
        <v>0.14285714285714285</v>
      </c>
    </row>
    <row r="58" spans="2:18" ht="19.899999999999999" customHeight="1" x14ac:dyDescent="0.2">
      <c r="B58" s="332"/>
      <c r="C58" s="344"/>
      <c r="D58" s="29" t="s">
        <v>68</v>
      </c>
      <c r="E58" s="261">
        <f t="shared" ca="1" si="23"/>
        <v>4.7619047619047615E-3</v>
      </c>
      <c r="F58" s="13">
        <f t="shared" ca="1" si="19"/>
        <v>1.5</v>
      </c>
      <c r="G58" s="13">
        <f t="shared" ca="1" si="19"/>
        <v>1.5</v>
      </c>
      <c r="H58" s="13">
        <f t="shared" ca="1" si="19"/>
        <v>1.5</v>
      </c>
      <c r="I58" s="13">
        <f t="shared" ca="1" si="19"/>
        <v>1.5</v>
      </c>
      <c r="J58" s="13">
        <f t="shared" ca="1" si="19"/>
        <v>1.5</v>
      </c>
      <c r="K58" s="13">
        <f t="shared" ca="1" si="19"/>
        <v>2</v>
      </c>
      <c r="L58" s="13">
        <f t="shared" ca="1" si="19"/>
        <v>2</v>
      </c>
      <c r="M58" s="13">
        <f t="shared" ca="1" si="19"/>
        <v>2</v>
      </c>
      <c r="N58" s="13">
        <f t="shared" ca="1" si="19"/>
        <v>1.5</v>
      </c>
      <c r="O58" s="13">
        <f t="shared" ca="1" si="19"/>
        <v>2</v>
      </c>
      <c r="R58" s="282">
        <f t="shared" ca="1" si="21"/>
        <v>0.14285714285714285</v>
      </c>
    </row>
    <row r="59" spans="2:18" ht="19.899999999999999" customHeight="1" x14ac:dyDescent="0.2">
      <c r="B59" s="332"/>
      <c r="C59" s="344"/>
      <c r="D59" s="29" t="s">
        <v>69</v>
      </c>
      <c r="E59" s="261">
        <f t="shared" ca="1" si="23"/>
        <v>7.1428571428571426E-3</v>
      </c>
      <c r="F59" s="13">
        <f t="shared" ca="1" si="19"/>
        <v>2.5</v>
      </c>
      <c r="G59" s="13">
        <f t="shared" ca="1" si="19"/>
        <v>2</v>
      </c>
      <c r="H59" s="13">
        <f t="shared" ca="1" si="19"/>
        <v>1.5</v>
      </c>
      <c r="I59" s="13">
        <f t="shared" ca="1" si="19"/>
        <v>1.5</v>
      </c>
      <c r="J59" s="13">
        <f t="shared" ca="1" si="19"/>
        <v>1</v>
      </c>
      <c r="K59" s="13">
        <f t="shared" ca="1" si="19"/>
        <v>2</v>
      </c>
      <c r="L59" s="13">
        <f t="shared" ca="1" si="19"/>
        <v>1.5</v>
      </c>
      <c r="M59" s="13">
        <f t="shared" ca="1" si="19"/>
        <v>1.5</v>
      </c>
      <c r="N59" s="13">
        <f t="shared" ca="1" si="19"/>
        <v>3</v>
      </c>
      <c r="O59" s="13">
        <f t="shared" ca="1" si="19"/>
        <v>3</v>
      </c>
      <c r="R59" s="282">
        <f t="shared" ca="1" si="21"/>
        <v>0.21428571428571427</v>
      </c>
    </row>
    <row r="60" spans="2:18" ht="19.899999999999999" customHeight="1" thickBot="1" x14ac:dyDescent="0.25">
      <c r="B60" s="332"/>
      <c r="C60" s="345"/>
      <c r="D60" s="34" t="s">
        <v>70</v>
      </c>
      <c r="E60" s="261">
        <f t="shared" ca="1" si="23"/>
        <v>4.7619047619047615E-3</v>
      </c>
      <c r="F60" s="13">
        <f t="shared" ca="1" si="19"/>
        <v>1.5</v>
      </c>
      <c r="G60" s="13">
        <f t="shared" ca="1" si="19"/>
        <v>1.5</v>
      </c>
      <c r="H60" s="13">
        <f t="shared" ca="1" si="19"/>
        <v>2.5</v>
      </c>
      <c r="I60" s="13">
        <f t="shared" ca="1" si="19"/>
        <v>1</v>
      </c>
      <c r="J60" s="13">
        <f t="shared" ca="1" si="19"/>
        <v>2.5</v>
      </c>
      <c r="K60" s="13">
        <f t="shared" ca="1" si="19"/>
        <v>1.5</v>
      </c>
      <c r="L60" s="13">
        <f t="shared" ca="1" si="19"/>
        <v>1.5</v>
      </c>
      <c r="M60" s="13">
        <f t="shared" ca="1" si="19"/>
        <v>3</v>
      </c>
      <c r="N60" s="13">
        <f t="shared" ca="1" si="19"/>
        <v>2</v>
      </c>
      <c r="O60" s="13">
        <f t="shared" ca="1" si="19"/>
        <v>2</v>
      </c>
      <c r="R60" s="282">
        <f t="shared" ca="1" si="21"/>
        <v>0.14285714285714285</v>
      </c>
    </row>
    <row r="61" spans="2:18" ht="19.899999999999999" customHeight="1" thickBot="1" x14ac:dyDescent="0.25">
      <c r="B61" s="102"/>
      <c r="C61" s="31"/>
      <c r="D61" s="31"/>
      <c r="E61" s="261"/>
      <c r="F61" s="13" t="str">
        <f t="shared" ca="1" si="19"/>
        <v/>
      </c>
      <c r="G61" s="13" t="str">
        <f t="shared" ca="1" si="19"/>
        <v/>
      </c>
      <c r="H61" s="13" t="str">
        <f t="shared" ca="1" si="19"/>
        <v/>
      </c>
      <c r="I61" s="13" t="str">
        <f t="shared" ca="1" si="19"/>
        <v/>
      </c>
      <c r="J61" s="13" t="str">
        <f t="shared" ca="1" si="19"/>
        <v/>
      </c>
      <c r="K61" s="13" t="str">
        <f t="shared" ca="1" si="19"/>
        <v/>
      </c>
      <c r="L61" s="13" t="str">
        <f t="shared" ca="1" si="19"/>
        <v/>
      </c>
      <c r="M61" s="13" t="str">
        <f t="shared" ca="1" si="19"/>
        <v/>
      </c>
      <c r="N61" s="13" t="str">
        <f t="shared" ca="1" si="19"/>
        <v/>
      </c>
      <c r="O61" s="13" t="str">
        <f t="shared" ca="1" si="19"/>
        <v/>
      </c>
      <c r="R61" s="282" t="str">
        <f t="shared" ca="1" si="21"/>
        <v/>
      </c>
    </row>
    <row r="62" spans="2:18" ht="19.899999999999999" customHeight="1" x14ac:dyDescent="0.2">
      <c r="B62" s="346" t="s">
        <v>71</v>
      </c>
      <c r="C62" s="326" t="s">
        <v>72</v>
      </c>
      <c r="D62" s="40" t="s">
        <v>73</v>
      </c>
      <c r="E62" s="261">
        <f ca="1">R62*$E$25</f>
        <v>6.6666666666666666E-2</v>
      </c>
      <c r="F62" s="13">
        <f t="shared" ca="1" si="19"/>
        <v>2</v>
      </c>
      <c r="G62" s="13">
        <f t="shared" ca="1" si="19"/>
        <v>2</v>
      </c>
      <c r="H62" s="13">
        <f t="shared" ca="1" si="19"/>
        <v>2</v>
      </c>
      <c r="I62" s="13">
        <f t="shared" ca="1" si="19"/>
        <v>2</v>
      </c>
      <c r="J62" s="13">
        <f t="shared" ca="1" si="19"/>
        <v>1.5</v>
      </c>
      <c r="K62" s="13">
        <f t="shared" ca="1" si="19"/>
        <v>1</v>
      </c>
      <c r="L62" s="13">
        <f t="shared" ca="1" si="19"/>
        <v>0.5</v>
      </c>
      <c r="M62" s="13">
        <f t="shared" ca="1" si="19"/>
        <v>2</v>
      </c>
      <c r="N62" s="13">
        <f t="shared" ca="1" si="19"/>
        <v>3</v>
      </c>
      <c r="O62" s="13">
        <f t="shared" ca="1" si="19"/>
        <v>3</v>
      </c>
      <c r="R62" s="282">
        <f t="shared" ca="1" si="21"/>
        <v>0.4</v>
      </c>
    </row>
    <row r="63" spans="2:18" ht="19.899999999999999" customHeight="1" x14ac:dyDescent="0.2">
      <c r="B63" s="346"/>
      <c r="C63" s="327"/>
      <c r="D63" s="21" t="s">
        <v>74</v>
      </c>
      <c r="E63" s="261">
        <f ca="1">R63*$E$25</f>
        <v>1.6666666666666666E-2</v>
      </c>
      <c r="F63" s="13">
        <f t="shared" ca="1" si="19"/>
        <v>2.5</v>
      </c>
      <c r="G63" s="13">
        <f t="shared" ca="1" si="19"/>
        <v>2.5</v>
      </c>
      <c r="H63" s="13">
        <f t="shared" ca="1" si="19"/>
        <v>3</v>
      </c>
      <c r="I63" s="13">
        <f t="shared" ca="1" si="19"/>
        <v>1.5</v>
      </c>
      <c r="J63" s="13">
        <f t="shared" ca="1" si="19"/>
        <v>2</v>
      </c>
      <c r="K63" s="13">
        <f t="shared" ca="1" si="19"/>
        <v>1.5</v>
      </c>
      <c r="L63" s="13">
        <f t="shared" ca="1" si="19"/>
        <v>1.5</v>
      </c>
      <c r="M63" s="13">
        <f t="shared" ca="1" si="19"/>
        <v>3</v>
      </c>
      <c r="N63" s="13">
        <f t="shared" ca="1" si="19"/>
        <v>2.5</v>
      </c>
      <c r="O63" s="13">
        <f t="shared" ca="1" si="19"/>
        <v>2.5</v>
      </c>
      <c r="R63" s="282">
        <f t="shared" ca="1" si="21"/>
        <v>0.1</v>
      </c>
    </row>
    <row r="64" spans="2:18" ht="19.899999999999999" customHeight="1" x14ac:dyDescent="0.2">
      <c r="B64" s="346"/>
      <c r="C64" s="327"/>
      <c r="D64" s="21" t="s">
        <v>75</v>
      </c>
      <c r="E64" s="261">
        <f ca="1">R64*$E$25</f>
        <v>1.6666666666666666E-2</v>
      </c>
      <c r="F64" s="13">
        <f t="shared" ca="1" si="19"/>
        <v>3</v>
      </c>
      <c r="G64" s="13">
        <f t="shared" ca="1" si="19"/>
        <v>3</v>
      </c>
      <c r="H64" s="13">
        <f t="shared" ca="1" si="19"/>
        <v>2</v>
      </c>
      <c r="I64" s="13">
        <f t="shared" ca="1" si="19"/>
        <v>3</v>
      </c>
      <c r="J64" s="13">
        <f t="shared" ca="1" si="19"/>
        <v>2</v>
      </c>
      <c r="K64" s="13">
        <f t="shared" ca="1" si="19"/>
        <v>3</v>
      </c>
      <c r="L64" s="13">
        <f t="shared" ca="1" si="19"/>
        <v>2</v>
      </c>
      <c r="M64" s="13">
        <f t="shared" ca="1" si="19"/>
        <v>1.5</v>
      </c>
      <c r="N64" s="13">
        <f t="shared" ca="1" si="19"/>
        <v>1.5</v>
      </c>
      <c r="O64" s="13">
        <f t="shared" ca="1" si="19"/>
        <v>3</v>
      </c>
      <c r="R64" s="282">
        <f t="shared" ca="1" si="21"/>
        <v>0.1</v>
      </c>
    </row>
    <row r="65" spans="2:18" ht="19.899999999999999" customHeight="1" thickBot="1" x14ac:dyDescent="0.25">
      <c r="B65" s="346"/>
      <c r="C65" s="328"/>
      <c r="D65" s="41" t="s">
        <v>76</v>
      </c>
      <c r="E65" s="261">
        <f ca="1">R65*$E$25</f>
        <v>6.6666666666666666E-2</v>
      </c>
      <c r="F65" s="13">
        <f t="shared" ca="1" si="19"/>
        <v>2</v>
      </c>
      <c r="G65" s="13">
        <f t="shared" ca="1" si="19"/>
        <v>1.5</v>
      </c>
      <c r="H65" s="13">
        <f t="shared" ca="1" si="19"/>
        <v>2</v>
      </c>
      <c r="I65" s="13">
        <f t="shared" ca="1" si="19"/>
        <v>2</v>
      </c>
      <c r="J65" s="13">
        <f t="shared" ca="1" si="19"/>
        <v>2.5</v>
      </c>
      <c r="K65" s="13">
        <f t="shared" ca="1" si="19"/>
        <v>3</v>
      </c>
      <c r="L65" s="13">
        <f t="shared" ca="1" si="19"/>
        <v>1</v>
      </c>
      <c r="M65" s="13">
        <f t="shared" ca="1" si="19"/>
        <v>2.5</v>
      </c>
      <c r="N65" s="13">
        <f t="shared" ca="1" si="19"/>
        <v>2.5</v>
      </c>
      <c r="O65" s="13">
        <f t="shared" ca="1" si="19"/>
        <v>1.5</v>
      </c>
      <c r="R65" s="282">
        <f t="shared" ca="1" si="21"/>
        <v>0.4</v>
      </c>
    </row>
    <row r="66" spans="2:18" ht="19.899999999999999" customHeight="1" x14ac:dyDescent="0.2">
      <c r="B66" s="346"/>
      <c r="C66" s="329" t="s">
        <v>77</v>
      </c>
      <c r="D66" s="42" t="s">
        <v>78</v>
      </c>
      <c r="E66" s="261">
        <f ca="1">R66*$E$26</f>
        <v>7.4074074074074068E-3</v>
      </c>
      <c r="F66" s="13">
        <f t="shared" ca="1" si="19"/>
        <v>1.5</v>
      </c>
      <c r="G66" s="13">
        <f t="shared" ca="1" si="19"/>
        <v>2</v>
      </c>
      <c r="H66" s="13">
        <f t="shared" ca="1" si="19"/>
        <v>2</v>
      </c>
      <c r="I66" s="13">
        <f t="shared" ca="1" si="19"/>
        <v>1.5</v>
      </c>
      <c r="J66" s="13">
        <f t="shared" ca="1" si="19"/>
        <v>2</v>
      </c>
      <c r="K66" s="13">
        <f t="shared" ca="1" si="19"/>
        <v>1.5</v>
      </c>
      <c r="L66" s="13">
        <f t="shared" ca="1" si="19"/>
        <v>2.5</v>
      </c>
      <c r="M66" s="13">
        <f t="shared" ca="1" si="19"/>
        <v>2.5</v>
      </c>
      <c r="N66" s="13">
        <f t="shared" ca="1" si="19"/>
        <v>1.5</v>
      </c>
      <c r="O66" s="13">
        <f t="shared" ca="1" si="19"/>
        <v>2</v>
      </c>
      <c r="R66" s="282">
        <f t="shared" ca="1" si="21"/>
        <v>0.22222222222222221</v>
      </c>
    </row>
    <row r="67" spans="2:18" ht="19.899999999999999" customHeight="1" x14ac:dyDescent="0.2">
      <c r="B67" s="346"/>
      <c r="C67" s="330"/>
      <c r="D67" s="27" t="s">
        <v>79</v>
      </c>
      <c r="E67" s="261">
        <f ca="1">R67*$E$26</f>
        <v>7.4074074074074068E-3</v>
      </c>
      <c r="F67" s="13">
        <f t="shared" ca="1" si="19"/>
        <v>2.5</v>
      </c>
      <c r="G67" s="13">
        <f t="shared" ca="1" si="19"/>
        <v>2.5</v>
      </c>
      <c r="H67" s="13">
        <f t="shared" ca="1" si="19"/>
        <v>2</v>
      </c>
      <c r="I67" s="13">
        <f t="shared" ca="1" si="19"/>
        <v>2</v>
      </c>
      <c r="J67" s="13">
        <f t="shared" ca="1" si="19"/>
        <v>1.5</v>
      </c>
      <c r="K67" s="13">
        <f t="shared" ca="1" si="19"/>
        <v>1.5</v>
      </c>
      <c r="L67" s="13">
        <f t="shared" ca="1" si="19"/>
        <v>1</v>
      </c>
      <c r="M67" s="13">
        <f t="shared" ca="1" si="19"/>
        <v>2</v>
      </c>
      <c r="N67" s="13">
        <f t="shared" ca="1" si="19"/>
        <v>2.5</v>
      </c>
      <c r="O67" s="13">
        <f t="shared" ca="1" si="19"/>
        <v>3</v>
      </c>
      <c r="R67" s="282">
        <f t="shared" ca="1" si="21"/>
        <v>0.22222222222222221</v>
      </c>
    </row>
    <row r="68" spans="2:18" ht="19.899999999999999" customHeight="1" x14ac:dyDescent="0.2">
      <c r="B68" s="346"/>
      <c r="C68" s="330"/>
      <c r="D68" s="27" t="s">
        <v>80</v>
      </c>
      <c r="E68" s="261">
        <f ca="1">R68*$E$26</f>
        <v>7.4074074074074068E-3</v>
      </c>
      <c r="F68" s="13">
        <f t="shared" ca="1" si="19"/>
        <v>2.5</v>
      </c>
      <c r="G68" s="13">
        <f t="shared" ca="1" si="19"/>
        <v>2</v>
      </c>
      <c r="H68" s="13">
        <f t="shared" ca="1" si="19"/>
        <v>1.5</v>
      </c>
      <c r="I68" s="13">
        <f t="shared" ca="1" si="19"/>
        <v>2.5</v>
      </c>
      <c r="J68" s="13">
        <f t="shared" ca="1" si="19"/>
        <v>1.5</v>
      </c>
      <c r="K68" s="13">
        <f t="shared" ca="1" si="19"/>
        <v>2.5</v>
      </c>
      <c r="L68" s="13">
        <f t="shared" ca="1" si="19"/>
        <v>2</v>
      </c>
      <c r="M68" s="13">
        <f t="shared" ca="1" si="19"/>
        <v>1</v>
      </c>
      <c r="N68" s="13">
        <f t="shared" ca="1" si="19"/>
        <v>3</v>
      </c>
      <c r="O68" s="13">
        <f t="shared" ca="1" si="19"/>
        <v>3</v>
      </c>
      <c r="R68" s="282">
        <f t="shared" ca="1" si="21"/>
        <v>0.22222222222222221</v>
      </c>
    </row>
    <row r="69" spans="2:18" ht="19.899999999999999" customHeight="1" thickBot="1" x14ac:dyDescent="0.25">
      <c r="B69" s="346"/>
      <c r="C69" s="331"/>
      <c r="D69" s="43" t="s">
        <v>81</v>
      </c>
      <c r="E69" s="261">
        <f ca="1">R69*$E$26</f>
        <v>1.111111111111111E-2</v>
      </c>
      <c r="F69" s="13">
        <f t="shared" ca="1" si="19"/>
        <v>2</v>
      </c>
      <c r="G69" s="13">
        <f t="shared" ca="1" si="19"/>
        <v>2</v>
      </c>
      <c r="H69" s="13">
        <f t="shared" ca="1" si="19"/>
        <v>2</v>
      </c>
      <c r="I69" s="13">
        <f t="shared" ca="1" si="19"/>
        <v>2</v>
      </c>
      <c r="J69" s="13">
        <f t="shared" ca="1" si="19"/>
        <v>2</v>
      </c>
      <c r="K69" s="13">
        <f t="shared" ca="1" si="19"/>
        <v>2</v>
      </c>
      <c r="L69" s="13">
        <f t="shared" ca="1" si="19"/>
        <v>2</v>
      </c>
      <c r="M69" s="13">
        <f t="shared" ca="1" si="19"/>
        <v>2</v>
      </c>
      <c r="N69" s="13">
        <f t="shared" ca="1" si="19"/>
        <v>1.5</v>
      </c>
      <c r="O69" s="13">
        <f t="shared" ca="1" si="19"/>
        <v>1.5</v>
      </c>
      <c r="R69" s="282">
        <f t="shared" ca="1" si="21"/>
        <v>0.33333333333333331</v>
      </c>
    </row>
    <row r="70" spans="2:18" ht="19.899999999999999" customHeight="1" x14ac:dyDescent="0.2">
      <c r="B70" s="346"/>
      <c r="C70" s="326" t="s">
        <v>16</v>
      </c>
      <c r="D70" s="40" t="s">
        <v>82</v>
      </c>
      <c r="E70" s="261">
        <f ca="1">R70*$E$27</f>
        <v>1.6666666666666666E-2</v>
      </c>
      <c r="F70" s="13">
        <f t="shared" ca="1" si="19"/>
        <v>2</v>
      </c>
      <c r="G70" s="13">
        <f t="shared" ca="1" si="19"/>
        <v>2</v>
      </c>
      <c r="H70" s="13">
        <f t="shared" ca="1" si="19"/>
        <v>0.5</v>
      </c>
      <c r="I70" s="13">
        <f t="shared" ca="1" si="19"/>
        <v>2</v>
      </c>
      <c r="J70" s="13">
        <f t="shared" ca="1" si="19"/>
        <v>0.5</v>
      </c>
      <c r="K70" s="13">
        <f t="shared" ca="1" si="19"/>
        <v>2.5</v>
      </c>
      <c r="L70" s="13">
        <f t="shared" ca="1" si="19"/>
        <v>3</v>
      </c>
      <c r="M70" s="13">
        <f t="shared" ca="1" si="19"/>
        <v>0</v>
      </c>
      <c r="N70" s="13">
        <f t="shared" ca="1" si="19"/>
        <v>0.5</v>
      </c>
      <c r="O70" s="13">
        <f t="shared" ca="1" si="19"/>
        <v>1</v>
      </c>
      <c r="R70" s="282">
        <f t="shared" ca="1" si="21"/>
        <v>0.16666666666666666</v>
      </c>
    </row>
    <row r="71" spans="2:18" ht="19.899999999999999" customHeight="1" x14ac:dyDescent="0.2">
      <c r="B71" s="346"/>
      <c r="C71" s="327"/>
      <c r="D71" s="21" t="s">
        <v>83</v>
      </c>
      <c r="E71" s="261">
        <f ca="1">R71*$E$27</f>
        <v>6.6666666666666666E-2</v>
      </c>
      <c r="F71" s="13">
        <f t="shared" ca="1" si="19"/>
        <v>2</v>
      </c>
      <c r="G71" s="13">
        <f t="shared" ca="1" si="19"/>
        <v>1.5</v>
      </c>
      <c r="H71" s="13">
        <f t="shared" ca="1" si="19"/>
        <v>2.5</v>
      </c>
      <c r="I71" s="13">
        <f t="shared" ca="1" si="19"/>
        <v>2</v>
      </c>
      <c r="J71" s="13">
        <f t="shared" ca="1" si="19"/>
        <v>2.5</v>
      </c>
      <c r="K71" s="13">
        <f t="shared" ca="1" si="19"/>
        <v>1.5</v>
      </c>
      <c r="L71" s="13">
        <f t="shared" ca="1" si="19"/>
        <v>0.5</v>
      </c>
      <c r="M71" s="13">
        <f t="shared" ca="1" si="19"/>
        <v>2</v>
      </c>
      <c r="N71" s="13">
        <f t="shared" ca="1" si="19"/>
        <v>3</v>
      </c>
      <c r="O71" s="13">
        <f t="shared" ca="1" si="19"/>
        <v>3</v>
      </c>
      <c r="R71" s="282">
        <f t="shared" ca="1" si="21"/>
        <v>0.66666666666666663</v>
      </c>
    </row>
    <row r="72" spans="2:18" ht="19.899999999999999" customHeight="1" thickBot="1" x14ac:dyDescent="0.25">
      <c r="B72" s="346"/>
      <c r="C72" s="328"/>
      <c r="D72" s="41" t="s">
        <v>84</v>
      </c>
      <c r="E72" s="261">
        <f ca="1">R72*$E$27</f>
        <v>1.6666666666666666E-2</v>
      </c>
      <c r="F72" s="13">
        <f t="shared" ca="1" si="19"/>
        <v>2</v>
      </c>
      <c r="G72" s="13">
        <f t="shared" ca="1" si="19"/>
        <v>1.5</v>
      </c>
      <c r="H72" s="13">
        <f t="shared" ca="1" si="19"/>
        <v>1.5</v>
      </c>
      <c r="I72" s="13">
        <f t="shared" ca="1" si="19"/>
        <v>2</v>
      </c>
      <c r="J72" s="13">
        <f t="shared" ca="1" si="19"/>
        <v>1</v>
      </c>
      <c r="K72" s="13">
        <f t="shared" ca="1" si="19"/>
        <v>2.5</v>
      </c>
      <c r="L72" s="13">
        <f t="shared" ca="1" si="19"/>
        <v>1</v>
      </c>
      <c r="M72" s="13">
        <f t="shared" ca="1" si="19"/>
        <v>1.5</v>
      </c>
      <c r="N72" s="13">
        <f t="shared" ca="1" si="19"/>
        <v>2.5</v>
      </c>
      <c r="O72" s="13">
        <f t="shared" ca="1" si="19"/>
        <v>3</v>
      </c>
      <c r="R72" s="282">
        <f t="shared" ca="1" si="21"/>
        <v>0.16666666666666666</v>
      </c>
    </row>
    <row r="73" spans="2:18" ht="19.899999999999999" customHeight="1" x14ac:dyDescent="0.2">
      <c r="B73" s="346"/>
      <c r="C73" s="329" t="s">
        <v>85</v>
      </c>
      <c r="D73" s="42" t="s">
        <v>86</v>
      </c>
      <c r="E73" s="261">
        <f ca="1">R73*$E$28</f>
        <v>8.3333333333333332E-3</v>
      </c>
      <c r="F73" s="13">
        <f t="shared" ca="1" si="19"/>
        <v>2</v>
      </c>
      <c r="G73" s="13">
        <f t="shared" ca="1" si="19"/>
        <v>2</v>
      </c>
      <c r="H73" s="13">
        <f t="shared" ca="1" si="19"/>
        <v>1</v>
      </c>
      <c r="I73" s="13">
        <f t="shared" ca="1" si="19"/>
        <v>2</v>
      </c>
      <c r="J73" s="13">
        <f t="shared" ca="1" si="19"/>
        <v>1</v>
      </c>
      <c r="K73" s="13">
        <f t="shared" ca="1" si="19"/>
        <v>2</v>
      </c>
      <c r="L73" s="13">
        <f t="shared" ca="1" si="19"/>
        <v>1.5</v>
      </c>
      <c r="M73" s="13">
        <f t="shared" ca="1" si="19"/>
        <v>1</v>
      </c>
      <c r="N73" s="13">
        <f t="shared" ca="1" si="19"/>
        <v>2</v>
      </c>
      <c r="O73" s="13">
        <f t="shared" ca="1" si="19"/>
        <v>2</v>
      </c>
      <c r="R73" s="282">
        <f t="shared" ca="1" si="21"/>
        <v>0.25</v>
      </c>
    </row>
    <row r="74" spans="2:18" ht="19.899999999999999" customHeight="1" x14ac:dyDescent="0.2">
      <c r="B74" s="346"/>
      <c r="C74" s="330"/>
      <c r="D74" s="27" t="s">
        <v>87</v>
      </c>
      <c r="E74" s="261">
        <f ca="1">R74*$E$28</f>
        <v>1.6666666666666666E-2</v>
      </c>
      <c r="F74" s="13">
        <f t="shared" ca="1" si="19"/>
        <v>2</v>
      </c>
      <c r="G74" s="13">
        <f t="shared" ca="1" si="19"/>
        <v>2</v>
      </c>
      <c r="H74" s="13">
        <f t="shared" ca="1" si="19"/>
        <v>2</v>
      </c>
      <c r="I74" s="13">
        <f t="shared" ca="1" si="19"/>
        <v>2</v>
      </c>
      <c r="J74" s="13">
        <f t="shared" ca="1" si="19"/>
        <v>2</v>
      </c>
      <c r="K74" s="13">
        <f t="shared" ca="1" si="19"/>
        <v>2</v>
      </c>
      <c r="L74" s="13">
        <f t="shared" ca="1" si="19"/>
        <v>2</v>
      </c>
      <c r="M74" s="13">
        <f t="shared" ca="1" si="19"/>
        <v>2</v>
      </c>
      <c r="N74" s="13">
        <f t="shared" ca="1" si="19"/>
        <v>2</v>
      </c>
      <c r="O74" s="13">
        <f t="shared" ca="1" si="19"/>
        <v>2</v>
      </c>
      <c r="R74" s="282">
        <f t="shared" ca="1" si="21"/>
        <v>0.5</v>
      </c>
    </row>
    <row r="75" spans="2:18" ht="19.899999999999999" customHeight="1" thickBot="1" x14ac:dyDescent="0.25">
      <c r="B75" s="346"/>
      <c r="C75" s="331"/>
      <c r="D75" s="44" t="s">
        <v>88</v>
      </c>
      <c r="E75" s="261">
        <f ca="1">R75*$E$28</f>
        <v>8.3333333333333332E-3</v>
      </c>
      <c r="F75" s="13">
        <f t="shared" ca="1" si="19"/>
        <v>1.5</v>
      </c>
      <c r="G75" s="13">
        <f t="shared" ca="1" si="19"/>
        <v>2</v>
      </c>
      <c r="H75" s="13">
        <f t="shared" ca="1" si="19"/>
        <v>2</v>
      </c>
      <c r="I75" s="13">
        <f t="shared" ca="1" si="19"/>
        <v>1.5</v>
      </c>
      <c r="J75" s="13">
        <f t="shared" ca="1" si="19"/>
        <v>2</v>
      </c>
      <c r="K75" s="13">
        <f t="shared" ca="1" si="19"/>
        <v>1.5</v>
      </c>
      <c r="L75" s="13">
        <f t="shared" ca="1" si="19"/>
        <v>1</v>
      </c>
      <c r="M75" s="13">
        <f t="shared" ca="1" si="19"/>
        <v>2</v>
      </c>
      <c r="N75" s="13">
        <f t="shared" ca="1" si="19"/>
        <v>1.5</v>
      </c>
      <c r="O75" s="13">
        <f t="shared" ca="1" si="19"/>
        <v>2</v>
      </c>
      <c r="R75" s="282">
        <f t="shared" ca="1" si="21"/>
        <v>0.25</v>
      </c>
    </row>
    <row r="76" spans="2:18" ht="19.899999999999999" customHeight="1" thickBot="1" x14ac:dyDescent="0.25">
      <c r="B76" s="102"/>
      <c r="C76" s="31"/>
      <c r="D76" s="15"/>
      <c r="E76" s="261"/>
      <c r="F76" s="13" t="str">
        <f t="shared" ref="F76:O82" ca="1" si="24">IF(ISNUMBER(INDIRECT("Evaluation!"&amp;F$35&amp;ROW()-21)),INDIRECT("Evaluation!"&amp;F$35&amp;ROW()-21),"")</f>
        <v/>
      </c>
      <c r="G76" s="13" t="str">
        <f t="shared" ca="1" si="24"/>
        <v/>
      </c>
      <c r="H76" s="13" t="str">
        <f t="shared" ca="1" si="24"/>
        <v/>
      </c>
      <c r="I76" s="13" t="str">
        <f t="shared" ca="1" si="24"/>
        <v/>
      </c>
      <c r="J76" s="13" t="str">
        <f t="shared" ca="1" si="24"/>
        <v/>
      </c>
      <c r="K76" s="13" t="str">
        <f t="shared" ca="1" si="24"/>
        <v/>
      </c>
      <c r="L76" s="13" t="str">
        <f t="shared" ca="1" si="24"/>
        <v/>
      </c>
      <c r="M76" s="13" t="str">
        <f t="shared" ca="1" si="24"/>
        <v/>
      </c>
      <c r="N76" s="13" t="str">
        <f t="shared" ca="1" si="24"/>
        <v/>
      </c>
      <c r="O76" s="13" t="str">
        <f t="shared" ca="1" si="24"/>
        <v/>
      </c>
      <c r="R76" s="282" t="str">
        <f t="shared" ca="1" si="21"/>
        <v/>
      </c>
    </row>
    <row r="77" spans="2:18" ht="19.899999999999999" customHeight="1" x14ac:dyDescent="0.2">
      <c r="B77" s="336" t="s">
        <v>89</v>
      </c>
      <c r="C77" s="337" t="s">
        <v>90</v>
      </c>
      <c r="D77" s="46" t="s">
        <v>91</v>
      </c>
      <c r="E77" s="261">
        <f ca="1">R77*$E$29</f>
        <v>8.7499999999999994E-2</v>
      </c>
      <c r="F77" s="13">
        <f t="shared" ca="1" si="24"/>
        <v>1</v>
      </c>
      <c r="G77" s="13">
        <f t="shared" ca="1" si="24"/>
        <v>1.5</v>
      </c>
      <c r="H77" s="13">
        <f t="shared" ca="1" si="24"/>
        <v>1.5</v>
      </c>
      <c r="I77" s="13">
        <f t="shared" ca="1" si="24"/>
        <v>1.5</v>
      </c>
      <c r="J77" s="13">
        <f t="shared" ca="1" si="24"/>
        <v>2</v>
      </c>
      <c r="K77" s="13">
        <f t="shared" ca="1" si="24"/>
        <v>2</v>
      </c>
      <c r="L77" s="13">
        <f t="shared" ca="1" si="24"/>
        <v>3</v>
      </c>
      <c r="M77" s="13">
        <f t="shared" ca="1" si="24"/>
        <v>2</v>
      </c>
      <c r="N77" s="13">
        <f t="shared" ca="1" si="24"/>
        <v>1.5</v>
      </c>
      <c r="O77" s="13">
        <f t="shared" ca="1" si="24"/>
        <v>0</v>
      </c>
      <c r="R77" s="282">
        <f t="shared" ca="1" si="21"/>
        <v>0.375</v>
      </c>
    </row>
    <row r="78" spans="2:18" ht="19.899999999999999" customHeight="1" x14ac:dyDescent="0.2">
      <c r="B78" s="336"/>
      <c r="C78" s="338"/>
      <c r="D78" s="39" t="s">
        <v>92</v>
      </c>
      <c r="E78" s="261">
        <f ca="1">R78*$E$29</f>
        <v>8.7499999999999994E-2</v>
      </c>
      <c r="F78" s="13">
        <f t="shared" ca="1" si="24"/>
        <v>1.5</v>
      </c>
      <c r="G78" s="13">
        <f t="shared" ca="1" si="24"/>
        <v>2</v>
      </c>
      <c r="H78" s="13">
        <f t="shared" ca="1" si="24"/>
        <v>1.5</v>
      </c>
      <c r="I78" s="13">
        <f t="shared" ca="1" si="24"/>
        <v>1.5</v>
      </c>
      <c r="J78" s="13">
        <f t="shared" ca="1" si="24"/>
        <v>1.5</v>
      </c>
      <c r="K78" s="13">
        <f t="shared" ca="1" si="24"/>
        <v>2</v>
      </c>
      <c r="L78" s="13">
        <f t="shared" ca="1" si="24"/>
        <v>3</v>
      </c>
      <c r="M78" s="13">
        <f t="shared" ca="1" si="24"/>
        <v>1.5</v>
      </c>
      <c r="N78" s="13">
        <f t="shared" ca="1" si="24"/>
        <v>1.5</v>
      </c>
      <c r="O78" s="13">
        <f t="shared" ca="1" si="24"/>
        <v>0.5</v>
      </c>
      <c r="R78" s="282">
        <f t="shared" ca="1" si="21"/>
        <v>0.375</v>
      </c>
    </row>
    <row r="79" spans="2:18" ht="19.899999999999999" customHeight="1" thickBot="1" x14ac:dyDescent="0.25">
      <c r="B79" s="336"/>
      <c r="C79" s="339"/>
      <c r="D79" s="47" t="s">
        <v>93</v>
      </c>
      <c r="E79" s="261">
        <f ca="1">R79*$E$29</f>
        <v>5.8333333333333334E-2</v>
      </c>
      <c r="F79" s="13">
        <f t="shared" ca="1" si="24"/>
        <v>1.5</v>
      </c>
      <c r="G79" s="13">
        <f t="shared" ca="1" si="24"/>
        <v>2</v>
      </c>
      <c r="H79" s="13">
        <f t="shared" ca="1" si="24"/>
        <v>1</v>
      </c>
      <c r="I79" s="13">
        <f t="shared" ca="1" si="24"/>
        <v>1.5</v>
      </c>
      <c r="J79" s="13">
        <f t="shared" ca="1" si="24"/>
        <v>1</v>
      </c>
      <c r="K79" s="13">
        <f t="shared" ca="1" si="24"/>
        <v>2</v>
      </c>
      <c r="L79" s="13">
        <f t="shared" ca="1" si="24"/>
        <v>3</v>
      </c>
      <c r="M79" s="13">
        <f t="shared" ca="1" si="24"/>
        <v>1.5</v>
      </c>
      <c r="N79" s="13">
        <f t="shared" ca="1" si="24"/>
        <v>1.5</v>
      </c>
      <c r="O79" s="13">
        <f t="shared" ca="1" si="24"/>
        <v>1</v>
      </c>
      <c r="R79" s="282">
        <f t="shared" ca="1" si="21"/>
        <v>0.25</v>
      </c>
    </row>
    <row r="80" spans="2:18" ht="19.899999999999999" customHeight="1" x14ac:dyDescent="0.2">
      <c r="B80" s="336"/>
      <c r="C80" s="340" t="s">
        <v>94</v>
      </c>
      <c r="D80" s="48" t="s">
        <v>95</v>
      </c>
      <c r="E80" s="261">
        <f ca="1">R80*$E$30</f>
        <v>7.1428571428571425E-2</v>
      </c>
      <c r="F80" s="13">
        <f t="shared" ca="1" si="24"/>
        <v>1.5</v>
      </c>
      <c r="G80" s="13">
        <f t="shared" ca="1" si="24"/>
        <v>2</v>
      </c>
      <c r="H80" s="13">
        <f t="shared" ca="1" si="24"/>
        <v>2</v>
      </c>
      <c r="I80" s="13">
        <f t="shared" ca="1" si="24"/>
        <v>1.5</v>
      </c>
      <c r="J80" s="13">
        <f t="shared" ca="1" si="24"/>
        <v>2</v>
      </c>
      <c r="K80" s="13">
        <f t="shared" ca="1" si="24"/>
        <v>2</v>
      </c>
      <c r="L80" s="13">
        <f t="shared" ca="1" si="24"/>
        <v>3</v>
      </c>
      <c r="M80" s="13">
        <f t="shared" ca="1" si="24"/>
        <v>2.5</v>
      </c>
      <c r="N80" s="13">
        <f t="shared" ca="1" si="24"/>
        <v>2.5</v>
      </c>
      <c r="O80" s="13">
        <f t="shared" ca="1" si="24"/>
        <v>1</v>
      </c>
      <c r="R80" s="282">
        <f t="shared" ca="1" si="21"/>
        <v>0.42857142857142855</v>
      </c>
    </row>
    <row r="81" spans="2:18" ht="19.899999999999999" customHeight="1" x14ac:dyDescent="0.2">
      <c r="B81" s="336"/>
      <c r="C81" s="341"/>
      <c r="D81" s="30" t="s">
        <v>96</v>
      </c>
      <c r="E81" s="261">
        <f ca="1">R81*$E$30</f>
        <v>7.1428571428571425E-2</v>
      </c>
      <c r="F81" s="13">
        <f t="shared" ca="1" si="24"/>
        <v>1.5</v>
      </c>
      <c r="G81" s="13">
        <f t="shared" ca="1" si="24"/>
        <v>2.5</v>
      </c>
      <c r="H81" s="13">
        <f t="shared" ca="1" si="24"/>
        <v>2</v>
      </c>
      <c r="I81" s="13">
        <f t="shared" ca="1" si="24"/>
        <v>1.5</v>
      </c>
      <c r="J81" s="13">
        <f t="shared" ca="1" si="24"/>
        <v>2</v>
      </c>
      <c r="K81" s="13">
        <f t="shared" ca="1" si="24"/>
        <v>2</v>
      </c>
      <c r="L81" s="13">
        <f t="shared" ca="1" si="24"/>
        <v>3</v>
      </c>
      <c r="M81" s="13">
        <f t="shared" ca="1" si="24"/>
        <v>3</v>
      </c>
      <c r="N81" s="13">
        <f t="shared" ca="1" si="24"/>
        <v>2.5</v>
      </c>
      <c r="O81" s="13">
        <f t="shared" ca="1" si="24"/>
        <v>1</v>
      </c>
      <c r="R81" s="282">
        <f t="shared" ca="1" si="21"/>
        <v>0.42857142857142855</v>
      </c>
    </row>
    <row r="82" spans="2:18" ht="19.899999999999999" customHeight="1" thickBot="1" x14ac:dyDescent="0.25">
      <c r="B82" s="336"/>
      <c r="C82" s="342"/>
      <c r="D82" s="49" t="s">
        <v>97</v>
      </c>
      <c r="E82" s="261">
        <f ca="1">R82*$E$30</f>
        <v>2.3809523809523808E-2</v>
      </c>
      <c r="F82" s="13">
        <f t="shared" ca="1" si="24"/>
        <v>1.5</v>
      </c>
      <c r="G82" s="13">
        <f t="shared" ca="1" si="24"/>
        <v>2</v>
      </c>
      <c r="H82" s="13">
        <f t="shared" ca="1" si="24"/>
        <v>0.5</v>
      </c>
      <c r="I82" s="13">
        <f t="shared" ca="1" si="24"/>
        <v>1.5</v>
      </c>
      <c r="J82" s="13">
        <f t="shared" ca="1" si="24"/>
        <v>0.5</v>
      </c>
      <c r="K82" s="13">
        <f t="shared" ca="1" si="24"/>
        <v>2.5</v>
      </c>
      <c r="L82" s="13">
        <f t="shared" ca="1" si="24"/>
        <v>2.5</v>
      </c>
      <c r="M82" s="13">
        <f t="shared" ca="1" si="24"/>
        <v>1</v>
      </c>
      <c r="N82" s="13">
        <f t="shared" ca="1" si="24"/>
        <v>1.5</v>
      </c>
      <c r="O82" s="13">
        <f t="shared" ca="1" si="24"/>
        <v>2</v>
      </c>
      <c r="R82" s="282">
        <f t="shared" ca="1" si="21"/>
        <v>0.14285714285714285</v>
      </c>
    </row>
    <row r="83" spans="2:18" ht="15" customHeight="1" x14ac:dyDescent="0.2">
      <c r="B83" s="100"/>
      <c r="C83" s="32"/>
      <c r="D83" s="15"/>
      <c r="E83" s="126"/>
      <c r="F83" s="7"/>
      <c r="G83" s="7"/>
      <c r="H83" s="7"/>
      <c r="I83" s="7"/>
      <c r="J83" s="7"/>
      <c r="K83" s="7"/>
      <c r="L83" s="7"/>
      <c r="M83" s="7"/>
      <c r="N83" s="7"/>
      <c r="O83" s="7"/>
    </row>
    <row r="84" spans="2:18" x14ac:dyDescent="0.2">
      <c r="E84" s="123"/>
    </row>
  </sheetData>
  <sheetProtection sheet="1" objects="1" scenarios="1"/>
  <customSheetViews>
    <customSheetView guid="{9A2279C9-39B1-413D-95F9-6D8E381847D5}" scale="90">
      <pane ySplit="17" topLeftCell="A18" activePane="bottomLeft" state="frozen"/>
      <selection pane="bottomLeft" activeCell="D15" sqref="D15"/>
      <pageMargins left="0.7" right="0.7" top="0.75" bottom="0.75" header="0.3" footer="0.3"/>
      <pageSetup paperSize="9" orientation="portrait" r:id="rId1"/>
    </customSheetView>
    <customSheetView guid="{7B72B63B-5A25-4873-9639-AB0B1EFBFA30}" scale="90">
      <pane ySplit="17" topLeftCell="A18" activePane="bottomLeft" state="frozen"/>
      <selection pane="bottomLeft" activeCell="D15" sqref="D15"/>
      <pageMargins left="0.7" right="0.7" top="0.75" bottom="0.75" header="0.3" footer="0.3"/>
      <pageSetup paperSize="9" orientation="portrait" r:id="rId2"/>
    </customSheetView>
  </customSheetViews>
  <mergeCells count="37">
    <mergeCell ref="C29:C30"/>
    <mergeCell ref="N8:O8"/>
    <mergeCell ref="I11:J11"/>
    <mergeCell ref="K11:M11"/>
    <mergeCell ref="N11:O11"/>
    <mergeCell ref="F18:O18"/>
    <mergeCell ref="B2:I2"/>
    <mergeCell ref="B36:B41"/>
    <mergeCell ref="F8:H8"/>
    <mergeCell ref="F11:H11"/>
    <mergeCell ref="I8:J8"/>
    <mergeCell ref="F34:O34"/>
    <mergeCell ref="C25:C28"/>
    <mergeCell ref="F9:H10"/>
    <mergeCell ref="I9:J10"/>
    <mergeCell ref="K9:M10"/>
    <mergeCell ref="N9:O10"/>
    <mergeCell ref="B19:B30"/>
    <mergeCell ref="E9:E10"/>
    <mergeCell ref="K8:M8"/>
    <mergeCell ref="C19:C20"/>
    <mergeCell ref="C21:C24"/>
    <mergeCell ref="B77:B82"/>
    <mergeCell ref="C77:C79"/>
    <mergeCell ref="C80:C82"/>
    <mergeCell ref="C46:C49"/>
    <mergeCell ref="C50:C53"/>
    <mergeCell ref="C54:C60"/>
    <mergeCell ref="B62:B75"/>
    <mergeCell ref="C62:C65"/>
    <mergeCell ref="C66:C69"/>
    <mergeCell ref="C39:C41"/>
    <mergeCell ref="C36:C38"/>
    <mergeCell ref="C70:C72"/>
    <mergeCell ref="C73:C75"/>
    <mergeCell ref="B43:B60"/>
    <mergeCell ref="C43:C45"/>
  </mergeCells>
  <conditionalFormatting sqref="F36:O39">
    <cfRule type="colorScale" priority="14">
      <colorScale>
        <cfvo type="num" val="0"/>
        <cfvo type="num" val="3"/>
        <color rgb="FFFCFCFF"/>
        <color rgb="FF63BE7B"/>
      </colorScale>
    </cfRule>
  </conditionalFormatting>
  <conditionalFormatting sqref="F40:O41">
    <cfRule type="colorScale" priority="12">
      <colorScale>
        <cfvo type="num" val="0"/>
        <cfvo type="num" val="3"/>
        <color rgb="FFFCFCFF"/>
        <color rgb="FF63BE7B"/>
      </colorScale>
    </cfRule>
  </conditionalFormatting>
  <conditionalFormatting sqref="F15:O15">
    <cfRule type="colorScale" priority="30">
      <colorScale>
        <cfvo type="min"/>
        <cfvo type="max"/>
        <color theme="4"/>
        <color theme="1"/>
      </colorScale>
    </cfRule>
  </conditionalFormatting>
  <conditionalFormatting sqref="F50:O53">
    <cfRule type="colorScale" priority="6">
      <colorScale>
        <cfvo type="num" val="0"/>
        <cfvo type="num" val="3"/>
        <color rgb="FFFCFCFF"/>
        <color rgb="FF63BE7B"/>
      </colorScale>
    </cfRule>
  </conditionalFormatting>
  <conditionalFormatting sqref="F62:O75">
    <cfRule type="colorScale" priority="5">
      <colorScale>
        <cfvo type="num" val="0"/>
        <cfvo type="num" val="3"/>
        <color rgb="FFFCFCFF"/>
        <color rgb="FF63BE7B"/>
      </colorScale>
    </cfRule>
  </conditionalFormatting>
  <conditionalFormatting sqref="F77:O82">
    <cfRule type="colorScale" priority="4">
      <colorScale>
        <cfvo type="num" val="0"/>
        <cfvo type="num" val="3"/>
        <color rgb="FFFCFCFF"/>
        <color rgb="FF63BE7B"/>
      </colorScale>
    </cfRule>
  </conditionalFormatting>
  <conditionalFormatting sqref="F43:O49">
    <cfRule type="colorScale" priority="3">
      <colorScale>
        <cfvo type="num" val="0"/>
        <cfvo type="num" val="3"/>
        <color rgb="FFFCFCFF"/>
        <color rgb="FF63BE7B"/>
      </colorScale>
    </cfRule>
  </conditionalFormatting>
  <conditionalFormatting sqref="F54:O60">
    <cfRule type="colorScale" priority="2">
      <colorScale>
        <cfvo type="num" val="0"/>
        <cfvo type="num" val="3"/>
        <color rgb="FFFCFCFF"/>
        <color rgb="FF63BE7B"/>
      </colorScale>
    </cfRule>
  </conditionalFormatting>
  <conditionalFormatting sqref="F16:O16">
    <cfRule type="colorScale" priority="1">
      <colorScale>
        <cfvo type="min"/>
        <cfvo type="max"/>
        <color theme="4"/>
        <color theme="1"/>
      </colorScale>
    </cfRule>
  </conditionalFormatting>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Scenarios!$F$8:$M$8</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Z62"/>
  <sheetViews>
    <sheetView zoomScale="70" zoomScaleNormal="70" workbookViewId="0">
      <pane xSplit="4" ySplit="13" topLeftCell="E14" activePane="bottomRight" state="frozen"/>
      <selection pane="topRight" activeCell="E1" sqref="E1"/>
      <selection pane="bottomLeft" activeCell="A14" sqref="A14"/>
      <selection pane="bottomRight"/>
    </sheetView>
  </sheetViews>
  <sheetFormatPr baseColWidth="10" defaultColWidth="8.85546875" defaultRowHeight="23.25" x14ac:dyDescent="0.2"/>
  <cols>
    <col min="1" max="1" width="5.7109375" style="210" customWidth="1"/>
    <col min="2" max="2" width="5.7109375" style="96" customWidth="1"/>
    <col min="3" max="3" width="25.7109375" style="1" customWidth="1"/>
    <col min="4" max="4" width="28.42578125" style="1" customWidth="1"/>
    <col min="5" max="5" width="45.42578125" style="1" customWidth="1"/>
    <col min="6" max="6" width="42.5703125" style="62" customWidth="1"/>
    <col min="7" max="7" width="22.7109375" style="220" customWidth="1"/>
    <col min="8" max="8" width="9.5703125" style="223" bestFit="1" customWidth="1"/>
    <col min="9" max="9" width="22.7109375" style="220" customWidth="1"/>
    <col min="10" max="10" width="9.5703125" style="223" bestFit="1" customWidth="1"/>
    <col min="11" max="11" width="22.7109375" style="220" customWidth="1"/>
    <col min="12" max="12" width="9.5703125" style="222" bestFit="1" customWidth="1"/>
    <col min="13" max="13" width="22.7109375" style="220" customWidth="1"/>
    <col min="14" max="14" width="9.5703125" style="223" bestFit="1" customWidth="1"/>
    <col min="15" max="15" width="22.7109375" style="220" customWidth="1"/>
    <col min="16" max="16" width="9.5703125" style="222" bestFit="1" customWidth="1"/>
    <col min="17" max="17" width="22.7109375" style="220" customWidth="1"/>
    <col min="18" max="18" width="9.5703125" style="223" bestFit="1" customWidth="1"/>
    <col min="19" max="19" width="22.7109375" style="220" customWidth="1"/>
    <col min="20" max="20" width="9.5703125" style="223" bestFit="1" customWidth="1"/>
    <col min="21" max="21" width="22.7109375" style="220" customWidth="1"/>
    <col min="22" max="22" width="9.5703125" style="222" bestFit="1" customWidth="1"/>
    <col min="23" max="23" width="22.7109375" style="220" customWidth="1"/>
    <col min="24" max="24" width="9.5703125" style="223" bestFit="1" customWidth="1"/>
    <col min="25" max="25" width="22.7109375" style="220" customWidth="1"/>
    <col min="26" max="26" width="9.5703125" style="223" bestFit="1" customWidth="1"/>
    <col min="27" max="16384" width="8.85546875" style="1"/>
  </cols>
  <sheetData>
    <row r="1" spans="1:26" ht="15.75" x14ac:dyDescent="0.2">
      <c r="B1" s="1"/>
      <c r="E1" s="2"/>
      <c r="F1" s="1"/>
      <c r="H1" s="221"/>
      <c r="J1" s="221"/>
      <c r="L1" s="221"/>
      <c r="N1" s="221"/>
    </row>
    <row r="2" spans="1:26" ht="26.25" x14ac:dyDescent="0.2">
      <c r="B2" s="347" t="s">
        <v>0</v>
      </c>
      <c r="C2" s="347"/>
      <c r="D2" s="347"/>
      <c r="E2" s="347"/>
      <c r="F2" s="347"/>
      <c r="G2" s="347"/>
      <c r="H2" s="347"/>
      <c r="I2" s="347"/>
      <c r="J2" s="224"/>
      <c r="L2" s="221"/>
      <c r="N2" s="221"/>
    </row>
    <row r="3" spans="1:26" ht="31.5" customHeight="1" x14ac:dyDescent="0.2">
      <c r="B3" s="1"/>
      <c r="E3" s="2"/>
      <c r="F3" s="1"/>
      <c r="H3" s="221"/>
      <c r="J3" s="221"/>
      <c r="L3" s="221"/>
      <c r="N3" s="221"/>
    </row>
    <row r="4" spans="1:26" ht="15.75" x14ac:dyDescent="0.2">
      <c r="A4" s="211"/>
      <c r="B4" s="5"/>
      <c r="C4" s="5"/>
      <c r="D4" s="5"/>
      <c r="E4" s="6"/>
      <c r="F4" s="5"/>
      <c r="G4" s="225"/>
      <c r="H4" s="226"/>
      <c r="I4" s="225"/>
      <c r="J4" s="226"/>
      <c r="L4" s="221"/>
      <c r="N4" s="221"/>
      <c r="Q4" s="3"/>
      <c r="S4" s="3"/>
      <c r="U4" s="3"/>
      <c r="W4" s="3"/>
      <c r="Y4" s="3"/>
    </row>
    <row r="5" spans="1:26" ht="15.75" x14ac:dyDescent="0.2">
      <c r="B5" s="1"/>
      <c r="E5" s="2"/>
      <c r="F5" s="1"/>
      <c r="H5" s="221"/>
      <c r="J5" s="221"/>
      <c r="L5" s="221"/>
      <c r="N5" s="221"/>
      <c r="Q5" s="3"/>
      <c r="S5" s="3"/>
      <c r="U5" s="3"/>
      <c r="W5" s="3"/>
      <c r="Y5" s="3"/>
    </row>
    <row r="6" spans="1:26" ht="26.25" x14ac:dyDescent="0.2">
      <c r="F6" s="209" t="s">
        <v>3</v>
      </c>
      <c r="G6" s="387" t="s">
        <v>4</v>
      </c>
      <c r="H6" s="382"/>
      <c r="I6" s="382"/>
      <c r="J6" s="382"/>
      <c r="K6" s="382"/>
      <c r="L6" s="388"/>
      <c r="M6" s="382" t="s">
        <v>5</v>
      </c>
      <c r="N6" s="382"/>
      <c r="O6" s="382"/>
      <c r="P6" s="388"/>
      <c r="Q6" s="387" t="s">
        <v>6</v>
      </c>
      <c r="R6" s="382"/>
      <c r="S6" s="382"/>
      <c r="T6" s="382"/>
      <c r="U6" s="382"/>
      <c r="V6" s="388"/>
      <c r="W6" s="382" t="s">
        <v>7</v>
      </c>
      <c r="X6" s="382"/>
      <c r="Y6" s="382"/>
      <c r="Z6" s="382"/>
    </row>
    <row r="7" spans="1:26" x14ac:dyDescent="0.2">
      <c r="G7" s="378" t="s">
        <v>16</v>
      </c>
      <c r="H7" s="379"/>
      <c r="I7" s="380" t="s">
        <v>17</v>
      </c>
      <c r="J7" s="381"/>
      <c r="K7" s="389" t="s">
        <v>99</v>
      </c>
      <c r="L7" s="390"/>
      <c r="M7" s="378" t="s">
        <v>16</v>
      </c>
      <c r="N7" s="379"/>
      <c r="O7" s="389" t="s">
        <v>99</v>
      </c>
      <c r="P7" s="390"/>
      <c r="Q7" s="378" t="s">
        <v>100</v>
      </c>
      <c r="R7" s="379"/>
      <c r="S7" s="380" t="s">
        <v>17</v>
      </c>
      <c r="T7" s="381"/>
      <c r="U7" s="389" t="s">
        <v>99</v>
      </c>
      <c r="V7" s="390"/>
      <c r="W7" s="383" t="s">
        <v>20</v>
      </c>
      <c r="X7" s="384"/>
      <c r="Y7" s="385" t="s">
        <v>21</v>
      </c>
      <c r="Z7" s="386"/>
    </row>
    <row r="8" spans="1:26" ht="60.75" customHeight="1" x14ac:dyDescent="0.2">
      <c r="A8" s="255"/>
      <c r="B8" s="1"/>
      <c r="G8" s="375" t="s">
        <v>101</v>
      </c>
      <c r="H8" s="376"/>
      <c r="I8" s="371" t="s">
        <v>482</v>
      </c>
      <c r="J8" s="376"/>
      <c r="K8" s="371" t="s">
        <v>102</v>
      </c>
      <c r="L8" s="372"/>
      <c r="M8" s="375" t="s">
        <v>103</v>
      </c>
      <c r="N8" s="376"/>
      <c r="O8" s="371" t="s">
        <v>104</v>
      </c>
      <c r="P8" s="372"/>
      <c r="Q8" s="375" t="s">
        <v>105</v>
      </c>
      <c r="R8" s="376"/>
      <c r="S8" s="371" t="s">
        <v>106</v>
      </c>
      <c r="T8" s="376"/>
      <c r="U8" s="371" t="s">
        <v>107</v>
      </c>
      <c r="V8" s="372"/>
      <c r="W8" s="373" t="s">
        <v>108</v>
      </c>
      <c r="X8" s="374"/>
      <c r="Y8" s="371" t="s">
        <v>109</v>
      </c>
      <c r="Z8" s="374"/>
    </row>
    <row r="9" spans="1:26" x14ac:dyDescent="0.2">
      <c r="F9" s="1"/>
      <c r="G9" s="3"/>
      <c r="I9" s="3"/>
      <c r="K9" s="3"/>
      <c r="L9" s="223"/>
      <c r="M9" s="3"/>
      <c r="O9" s="3"/>
      <c r="P9" s="223"/>
      <c r="Q9" s="3"/>
      <c r="S9" s="3"/>
      <c r="U9" s="3"/>
      <c r="V9" s="223"/>
      <c r="W9" s="3"/>
      <c r="Y9" s="3"/>
    </row>
    <row r="10" spans="1:26" x14ac:dyDescent="0.2">
      <c r="F10" s="1"/>
      <c r="G10" s="3"/>
      <c r="I10" s="3"/>
      <c r="K10" s="3"/>
      <c r="L10" s="223"/>
      <c r="M10" s="3"/>
      <c r="O10" s="3"/>
      <c r="P10" s="223"/>
      <c r="Q10" s="3"/>
      <c r="S10" s="3"/>
      <c r="U10" s="3"/>
      <c r="V10" s="223"/>
      <c r="W10" s="3"/>
      <c r="Y10" s="3"/>
    </row>
    <row r="11" spans="1:26" ht="15.75" x14ac:dyDescent="0.2">
      <c r="B11" s="1"/>
      <c r="E11" s="62"/>
      <c r="F11" s="1"/>
      <c r="G11" s="3"/>
      <c r="H11" s="221"/>
      <c r="I11" s="3"/>
      <c r="J11" s="221"/>
      <c r="K11" s="227"/>
      <c r="L11" s="221"/>
      <c r="M11" s="3"/>
      <c r="N11" s="221"/>
      <c r="O11" s="227"/>
      <c r="P11" s="221"/>
      <c r="Q11" s="3"/>
      <c r="R11" s="221"/>
      <c r="S11" s="3"/>
      <c r="T11" s="221"/>
      <c r="U11" s="227"/>
      <c r="V11" s="221"/>
      <c r="W11" s="3"/>
      <c r="X11" s="221"/>
      <c r="Y11" s="3"/>
      <c r="Z11" s="221"/>
    </row>
    <row r="12" spans="1:26" x14ac:dyDescent="0.2">
      <c r="B12" s="97"/>
      <c r="C12" s="7"/>
      <c r="D12" s="7"/>
      <c r="E12" s="7"/>
      <c r="F12" s="63"/>
      <c r="G12" s="228"/>
      <c r="H12" s="229"/>
      <c r="I12" s="228"/>
      <c r="J12" s="229"/>
      <c r="K12" s="228"/>
      <c r="L12" s="230"/>
      <c r="M12" s="228"/>
      <c r="N12" s="229"/>
      <c r="O12" s="228"/>
      <c r="P12" s="230"/>
      <c r="Q12" s="228"/>
      <c r="R12" s="229"/>
      <c r="S12" s="228"/>
      <c r="T12" s="229"/>
      <c r="U12" s="228"/>
      <c r="V12" s="230"/>
      <c r="W12" s="228"/>
      <c r="X12" s="229"/>
      <c r="Y12" s="228"/>
      <c r="Z12" s="229"/>
    </row>
    <row r="13" spans="1:26" s="254" customFormat="1" x14ac:dyDescent="0.2">
      <c r="A13" s="210"/>
      <c r="B13" s="248"/>
      <c r="C13" s="25" t="s">
        <v>28</v>
      </c>
      <c r="D13" s="25" t="s">
        <v>29</v>
      </c>
      <c r="E13" s="25" t="s">
        <v>110</v>
      </c>
      <c r="F13" s="249" t="s">
        <v>544</v>
      </c>
      <c r="G13" s="250" t="s">
        <v>111</v>
      </c>
      <c r="H13" s="251" t="s">
        <v>112</v>
      </c>
      <c r="I13" s="252" t="s">
        <v>111</v>
      </c>
      <c r="J13" s="251" t="s">
        <v>112</v>
      </c>
      <c r="K13" s="252" t="s">
        <v>111</v>
      </c>
      <c r="L13" s="253" t="s">
        <v>112</v>
      </c>
      <c r="M13" s="252" t="s">
        <v>111</v>
      </c>
      <c r="N13" s="251" t="s">
        <v>112</v>
      </c>
      <c r="O13" s="250" t="s">
        <v>111</v>
      </c>
      <c r="P13" s="253" t="s">
        <v>112</v>
      </c>
      <c r="Q13" s="252" t="s">
        <v>111</v>
      </c>
      <c r="R13" s="251" t="s">
        <v>112</v>
      </c>
      <c r="S13" s="252" t="s">
        <v>111</v>
      </c>
      <c r="T13" s="251" t="s">
        <v>112</v>
      </c>
      <c r="U13" s="252" t="s">
        <v>111</v>
      </c>
      <c r="V13" s="253" t="s">
        <v>112</v>
      </c>
      <c r="W13" s="252" t="s">
        <v>111</v>
      </c>
      <c r="X13" s="251" t="s">
        <v>112</v>
      </c>
      <c r="Y13" s="252" t="s">
        <v>111</v>
      </c>
      <c r="Z13" s="251" t="s">
        <v>112</v>
      </c>
    </row>
    <row r="14" spans="1:26" ht="24" thickBot="1" x14ac:dyDescent="0.25">
      <c r="B14" s="99"/>
      <c r="C14" s="7"/>
      <c r="D14" s="8"/>
      <c r="E14" s="8"/>
      <c r="F14" s="65"/>
      <c r="G14" s="26"/>
      <c r="H14" s="231"/>
      <c r="I14" s="26"/>
      <c r="J14" s="231"/>
      <c r="K14" s="26"/>
      <c r="L14" s="232"/>
      <c r="M14" s="26"/>
      <c r="N14" s="231"/>
      <c r="O14" s="26"/>
      <c r="P14" s="232"/>
      <c r="Q14" s="26"/>
      <c r="R14" s="231"/>
      <c r="S14" s="26"/>
      <c r="T14" s="231"/>
      <c r="U14" s="26"/>
      <c r="V14" s="232"/>
      <c r="W14" s="26"/>
      <c r="X14" s="231"/>
      <c r="Y14" s="26"/>
      <c r="Z14" s="231"/>
    </row>
    <row r="15" spans="1:26" ht="164.25" customHeight="1" x14ac:dyDescent="0.2">
      <c r="B15" s="348" t="s">
        <v>41</v>
      </c>
      <c r="C15" s="324" t="s">
        <v>42</v>
      </c>
      <c r="D15" s="36" t="s">
        <v>620</v>
      </c>
      <c r="E15" s="37" t="s">
        <v>669</v>
      </c>
      <c r="F15" s="66" t="s">
        <v>670</v>
      </c>
      <c r="G15" s="213" t="s">
        <v>607</v>
      </c>
      <c r="H15" s="233">
        <v>2.5</v>
      </c>
      <c r="I15" s="214" t="s">
        <v>608</v>
      </c>
      <c r="J15" s="234">
        <v>2.5</v>
      </c>
      <c r="K15" s="215" t="s">
        <v>609</v>
      </c>
      <c r="L15" s="235">
        <v>2.5</v>
      </c>
      <c r="M15" s="213" t="s">
        <v>610</v>
      </c>
      <c r="N15" s="233">
        <v>2.5</v>
      </c>
      <c r="O15" s="217" t="s">
        <v>611</v>
      </c>
      <c r="P15" s="235">
        <v>2.5</v>
      </c>
      <c r="Q15" s="213" t="s">
        <v>612</v>
      </c>
      <c r="R15" s="233">
        <v>2.5</v>
      </c>
      <c r="S15" s="214" t="s">
        <v>613</v>
      </c>
      <c r="T15" s="234">
        <v>2.5</v>
      </c>
      <c r="U15" s="215" t="s">
        <v>614</v>
      </c>
      <c r="V15" s="235">
        <v>2.5</v>
      </c>
      <c r="W15" s="218" t="s">
        <v>606</v>
      </c>
      <c r="X15" s="236">
        <v>2.5</v>
      </c>
      <c r="Y15" s="219" t="s">
        <v>606</v>
      </c>
      <c r="Z15" s="237">
        <v>2.5</v>
      </c>
    </row>
    <row r="16" spans="1:26" ht="100.5" customHeight="1" x14ac:dyDescent="0.2">
      <c r="B16" s="348"/>
      <c r="C16" s="325"/>
      <c r="D16" s="22" t="s">
        <v>43</v>
      </c>
      <c r="E16" s="20" t="s">
        <v>115</v>
      </c>
      <c r="F16" s="67" t="s">
        <v>116</v>
      </c>
      <c r="G16" s="213" t="s">
        <v>117</v>
      </c>
      <c r="H16" s="233">
        <v>1.5</v>
      </c>
      <c r="I16" s="214" t="s">
        <v>117</v>
      </c>
      <c r="J16" s="234">
        <v>1.5</v>
      </c>
      <c r="K16" s="215" t="s">
        <v>117</v>
      </c>
      <c r="L16" s="235">
        <v>1.5</v>
      </c>
      <c r="M16" s="213" t="s">
        <v>118</v>
      </c>
      <c r="N16" s="233">
        <v>1.5</v>
      </c>
      <c r="O16" s="217" t="s">
        <v>637</v>
      </c>
      <c r="P16" s="235">
        <v>0.5</v>
      </c>
      <c r="Q16" s="213" t="s">
        <v>402</v>
      </c>
      <c r="R16" s="233">
        <v>2</v>
      </c>
      <c r="S16" s="214" t="s">
        <v>412</v>
      </c>
      <c r="T16" s="234">
        <v>1.5</v>
      </c>
      <c r="U16" s="215" t="s">
        <v>403</v>
      </c>
      <c r="V16" s="235">
        <v>2.5</v>
      </c>
      <c r="W16" s="218" t="s">
        <v>404</v>
      </c>
      <c r="X16" s="236">
        <v>1</v>
      </c>
      <c r="Y16" s="219" t="s">
        <v>405</v>
      </c>
      <c r="Z16" s="237">
        <v>2.5</v>
      </c>
    </row>
    <row r="17" spans="2:26" ht="100.5" customHeight="1" thickBot="1" x14ac:dyDescent="0.25">
      <c r="B17" s="348"/>
      <c r="C17" s="325"/>
      <c r="D17" s="194" t="s">
        <v>44</v>
      </c>
      <c r="E17" s="195" t="s">
        <v>119</v>
      </c>
      <c r="F17" s="196" t="s">
        <v>406</v>
      </c>
      <c r="G17" s="213" t="s">
        <v>489</v>
      </c>
      <c r="H17" s="233">
        <v>2</v>
      </c>
      <c r="I17" s="214" t="s">
        <v>489</v>
      </c>
      <c r="J17" s="234">
        <v>2</v>
      </c>
      <c r="K17" s="215" t="s">
        <v>489</v>
      </c>
      <c r="L17" s="235">
        <v>2</v>
      </c>
      <c r="M17" s="213" t="s">
        <v>490</v>
      </c>
      <c r="N17" s="233">
        <v>1.5</v>
      </c>
      <c r="O17" s="217" t="s">
        <v>491</v>
      </c>
      <c r="P17" s="235">
        <v>0</v>
      </c>
      <c r="Q17" s="213" t="s">
        <v>492</v>
      </c>
      <c r="R17" s="233">
        <v>2</v>
      </c>
      <c r="S17" s="214" t="s">
        <v>638</v>
      </c>
      <c r="T17" s="234">
        <v>0.5</v>
      </c>
      <c r="U17" s="215" t="s">
        <v>493</v>
      </c>
      <c r="V17" s="235">
        <v>2</v>
      </c>
      <c r="W17" s="218" t="s">
        <v>494</v>
      </c>
      <c r="X17" s="236">
        <v>0.5</v>
      </c>
      <c r="Y17" s="219" t="s">
        <v>615</v>
      </c>
      <c r="Z17" s="237">
        <v>2.5</v>
      </c>
    </row>
    <row r="18" spans="2:26" ht="105.75" customHeight="1" x14ac:dyDescent="0.2">
      <c r="B18" s="348"/>
      <c r="C18" s="377" t="s">
        <v>45</v>
      </c>
      <c r="D18" s="320" t="s">
        <v>639</v>
      </c>
      <c r="E18" s="37" t="s">
        <v>633</v>
      </c>
      <c r="F18" s="66" t="s">
        <v>616</v>
      </c>
      <c r="G18" s="213" t="s">
        <v>617</v>
      </c>
      <c r="H18" s="233">
        <v>0.5</v>
      </c>
      <c r="I18" s="214" t="s">
        <v>617</v>
      </c>
      <c r="J18" s="234">
        <v>0.5</v>
      </c>
      <c r="K18" s="215" t="s">
        <v>617</v>
      </c>
      <c r="L18" s="235">
        <v>0.5</v>
      </c>
      <c r="M18" s="213" t="s">
        <v>618</v>
      </c>
      <c r="N18" s="233">
        <v>0.5</v>
      </c>
      <c r="O18" s="217" t="s">
        <v>619</v>
      </c>
      <c r="P18" s="235">
        <v>0.5</v>
      </c>
      <c r="Q18" s="213" t="s">
        <v>618</v>
      </c>
      <c r="R18" s="233">
        <v>1</v>
      </c>
      <c r="S18" s="310" t="s">
        <v>631</v>
      </c>
      <c r="T18" s="234">
        <v>0.5</v>
      </c>
      <c r="U18" s="306" t="s">
        <v>632</v>
      </c>
      <c r="V18" s="235">
        <v>1.5</v>
      </c>
      <c r="W18" s="304" t="s">
        <v>113</v>
      </c>
      <c r="X18" s="236">
        <v>0</v>
      </c>
      <c r="Y18" s="305" t="s">
        <v>114</v>
      </c>
      <c r="Z18" s="237">
        <v>1.5</v>
      </c>
    </row>
    <row r="19" spans="2:26" ht="105.75" customHeight="1" x14ac:dyDescent="0.2">
      <c r="B19" s="348"/>
      <c r="C19" s="322"/>
      <c r="D19" s="301" t="s">
        <v>46</v>
      </c>
      <c r="E19" s="20" t="s">
        <v>341</v>
      </c>
      <c r="F19" s="67" t="s">
        <v>538</v>
      </c>
      <c r="G19" s="213" t="s">
        <v>539</v>
      </c>
      <c r="H19" s="233">
        <v>1</v>
      </c>
      <c r="I19" s="214" t="s">
        <v>539</v>
      </c>
      <c r="J19" s="234">
        <v>1</v>
      </c>
      <c r="K19" s="215" t="s">
        <v>539</v>
      </c>
      <c r="L19" s="235">
        <v>1</v>
      </c>
      <c r="M19" s="213" t="s">
        <v>540</v>
      </c>
      <c r="N19" s="233">
        <v>0.5</v>
      </c>
      <c r="O19" s="217" t="s">
        <v>640</v>
      </c>
      <c r="P19" s="235">
        <v>0</v>
      </c>
      <c r="Q19" s="213" t="s">
        <v>541</v>
      </c>
      <c r="R19" s="233">
        <v>1</v>
      </c>
      <c r="S19" s="214" t="s">
        <v>641</v>
      </c>
      <c r="T19" s="234">
        <v>0</v>
      </c>
      <c r="U19" s="215" t="s">
        <v>642</v>
      </c>
      <c r="V19" s="235">
        <v>2</v>
      </c>
      <c r="W19" s="218" t="s">
        <v>542</v>
      </c>
      <c r="X19" s="236">
        <v>0</v>
      </c>
      <c r="Y19" s="219" t="s">
        <v>543</v>
      </c>
      <c r="Z19" s="237">
        <v>1</v>
      </c>
    </row>
    <row r="20" spans="2:26" ht="100.5" customHeight="1" thickBot="1" x14ac:dyDescent="0.25">
      <c r="B20" s="348"/>
      <c r="C20" s="323"/>
      <c r="D20" s="198" t="s">
        <v>47</v>
      </c>
      <c r="E20" s="38" t="s">
        <v>120</v>
      </c>
      <c r="F20" s="199" t="s">
        <v>121</v>
      </c>
      <c r="G20" s="213" t="s">
        <v>495</v>
      </c>
      <c r="H20" s="233">
        <v>1.5</v>
      </c>
      <c r="I20" s="214" t="s">
        <v>495</v>
      </c>
      <c r="J20" s="234">
        <v>1.5</v>
      </c>
      <c r="K20" s="215" t="s">
        <v>495</v>
      </c>
      <c r="L20" s="235">
        <v>1.5</v>
      </c>
      <c r="M20" s="213" t="s">
        <v>497</v>
      </c>
      <c r="N20" s="233">
        <v>1.5</v>
      </c>
      <c r="O20" s="217" t="s">
        <v>496</v>
      </c>
      <c r="P20" s="235">
        <v>2.5</v>
      </c>
      <c r="Q20" s="213" t="s">
        <v>497</v>
      </c>
      <c r="R20" s="233">
        <v>1.5</v>
      </c>
      <c r="S20" s="214" t="s">
        <v>498</v>
      </c>
      <c r="T20" s="234">
        <v>1</v>
      </c>
      <c r="U20" s="215" t="s">
        <v>643</v>
      </c>
      <c r="V20" s="235">
        <v>2.5</v>
      </c>
      <c r="W20" s="218" t="s">
        <v>499</v>
      </c>
      <c r="X20" s="236">
        <v>0.5</v>
      </c>
      <c r="Y20" s="219" t="s">
        <v>500</v>
      </c>
      <c r="Z20" s="237">
        <v>2.5</v>
      </c>
    </row>
    <row r="21" spans="2:26" ht="100.5" customHeight="1" thickBot="1" x14ac:dyDescent="0.25">
      <c r="B21" s="100"/>
      <c r="C21" s="24"/>
      <c r="D21" s="25"/>
      <c r="E21" s="26"/>
      <c r="F21" s="65"/>
      <c r="G21" s="238"/>
      <c r="H21" s="239"/>
      <c r="I21" s="240"/>
      <c r="J21" s="239"/>
      <c r="K21" s="240"/>
      <c r="L21" s="241"/>
      <c r="M21" s="238"/>
      <c r="N21" s="239"/>
      <c r="O21" s="238"/>
      <c r="P21" s="241"/>
      <c r="Q21" s="238"/>
      <c r="R21" s="239"/>
      <c r="S21" s="240"/>
      <c r="T21" s="239"/>
      <c r="U21" s="240"/>
      <c r="V21" s="241"/>
      <c r="W21" s="238"/>
      <c r="X21" s="239"/>
      <c r="Y21" s="240"/>
      <c r="Z21" s="239"/>
    </row>
    <row r="22" spans="2:26" ht="100.5" customHeight="1" x14ac:dyDescent="0.2">
      <c r="B22" s="332" t="s">
        <v>48</v>
      </c>
      <c r="C22" s="333" t="s">
        <v>49</v>
      </c>
      <c r="D22" s="50" t="s">
        <v>50</v>
      </c>
      <c r="E22" s="37" t="s">
        <v>122</v>
      </c>
      <c r="F22" s="66" t="s">
        <v>553</v>
      </c>
      <c r="G22" s="213" t="s">
        <v>644</v>
      </c>
      <c r="H22" s="233">
        <v>2.5</v>
      </c>
      <c r="I22" s="214" t="s">
        <v>644</v>
      </c>
      <c r="J22" s="234">
        <v>2.5</v>
      </c>
      <c r="K22" s="215" t="s">
        <v>644</v>
      </c>
      <c r="L22" s="235">
        <v>2.5</v>
      </c>
      <c r="M22" s="216" t="s">
        <v>645</v>
      </c>
      <c r="N22" s="242">
        <v>2</v>
      </c>
      <c r="O22" s="217" t="s">
        <v>645</v>
      </c>
      <c r="P22" s="235">
        <v>2</v>
      </c>
      <c r="Q22" s="216" t="s">
        <v>645</v>
      </c>
      <c r="R22" s="242">
        <v>2</v>
      </c>
      <c r="S22" s="214" t="s">
        <v>645</v>
      </c>
      <c r="T22" s="234">
        <v>2</v>
      </c>
      <c r="U22" s="215" t="s">
        <v>646</v>
      </c>
      <c r="V22" s="235">
        <v>2.5</v>
      </c>
      <c r="W22" s="218" t="s">
        <v>644</v>
      </c>
      <c r="X22" s="236">
        <v>2.5</v>
      </c>
      <c r="Y22" s="219" t="s">
        <v>644</v>
      </c>
      <c r="Z22" s="237">
        <v>2.5</v>
      </c>
    </row>
    <row r="23" spans="2:26" ht="100.5" customHeight="1" x14ac:dyDescent="0.2">
      <c r="B23" s="332"/>
      <c r="C23" s="334"/>
      <c r="D23" s="51" t="s">
        <v>51</v>
      </c>
      <c r="E23" s="20" t="s">
        <v>123</v>
      </c>
      <c r="F23" s="67" t="s">
        <v>537</v>
      </c>
      <c r="G23" s="213" t="s">
        <v>647</v>
      </c>
      <c r="H23" s="233">
        <v>2.5</v>
      </c>
      <c r="I23" s="214" t="s">
        <v>647</v>
      </c>
      <c r="J23" s="234">
        <v>2.5</v>
      </c>
      <c r="K23" s="215" t="s">
        <v>647</v>
      </c>
      <c r="L23" s="235">
        <v>2.5</v>
      </c>
      <c r="M23" s="216" t="s">
        <v>648</v>
      </c>
      <c r="N23" s="242">
        <v>1.5</v>
      </c>
      <c r="O23" s="217" t="s">
        <v>649</v>
      </c>
      <c r="P23" s="235">
        <v>1</v>
      </c>
      <c r="Q23" s="216" t="s">
        <v>650</v>
      </c>
      <c r="R23" s="242">
        <v>1.5</v>
      </c>
      <c r="S23" s="214" t="s">
        <v>651</v>
      </c>
      <c r="T23" s="234">
        <v>1.5</v>
      </c>
      <c r="U23" s="215" t="s">
        <v>652</v>
      </c>
      <c r="V23" s="235">
        <v>2.5</v>
      </c>
      <c r="W23" s="218" t="s">
        <v>653</v>
      </c>
      <c r="X23" s="236">
        <v>2</v>
      </c>
      <c r="Y23" s="219" t="s">
        <v>654</v>
      </c>
      <c r="Z23" s="237">
        <v>3</v>
      </c>
    </row>
    <row r="24" spans="2:26" ht="100.5" customHeight="1" thickBot="1" x14ac:dyDescent="0.25">
      <c r="B24" s="332"/>
      <c r="C24" s="335"/>
      <c r="D24" s="52" t="s">
        <v>52</v>
      </c>
      <c r="E24" s="38" t="s">
        <v>124</v>
      </c>
      <c r="F24" s="68" t="s">
        <v>549</v>
      </c>
      <c r="G24" s="213" t="s">
        <v>483</v>
      </c>
      <c r="H24" s="233">
        <v>1.5</v>
      </c>
      <c r="I24" s="214" t="s">
        <v>483</v>
      </c>
      <c r="J24" s="234">
        <v>1.5</v>
      </c>
      <c r="K24" s="215" t="s">
        <v>483</v>
      </c>
      <c r="L24" s="235">
        <v>1.5</v>
      </c>
      <c r="M24" s="216" t="s">
        <v>483</v>
      </c>
      <c r="N24" s="242">
        <v>1.5</v>
      </c>
      <c r="O24" s="217" t="s">
        <v>483</v>
      </c>
      <c r="P24" s="235">
        <v>1.5</v>
      </c>
      <c r="Q24" s="216" t="s">
        <v>484</v>
      </c>
      <c r="R24" s="242">
        <v>1.5</v>
      </c>
      <c r="S24" s="214" t="s">
        <v>485</v>
      </c>
      <c r="T24" s="234">
        <v>1.5</v>
      </c>
      <c r="U24" s="215" t="s">
        <v>486</v>
      </c>
      <c r="V24" s="235">
        <v>2.5</v>
      </c>
      <c r="W24" s="218" t="s">
        <v>487</v>
      </c>
      <c r="X24" s="236">
        <v>1.5</v>
      </c>
      <c r="Y24" s="219" t="s">
        <v>488</v>
      </c>
      <c r="Z24" s="237">
        <v>2.5</v>
      </c>
    </row>
    <row r="25" spans="2:26" ht="100.5" customHeight="1" x14ac:dyDescent="0.2">
      <c r="B25" s="332"/>
      <c r="C25" s="343" t="s">
        <v>53</v>
      </c>
      <c r="D25" s="33" t="s">
        <v>54</v>
      </c>
      <c r="E25" s="37" t="s">
        <v>125</v>
      </c>
      <c r="F25" s="66" t="s">
        <v>126</v>
      </c>
      <c r="G25" s="213" t="s">
        <v>127</v>
      </c>
      <c r="H25" s="233">
        <v>1.5</v>
      </c>
      <c r="I25" s="214" t="s">
        <v>413</v>
      </c>
      <c r="J25" s="234">
        <v>1.5</v>
      </c>
      <c r="K25" s="215" t="s">
        <v>128</v>
      </c>
      <c r="L25" s="235">
        <v>2.5</v>
      </c>
      <c r="M25" s="216" t="s">
        <v>551</v>
      </c>
      <c r="N25" s="242">
        <v>1.5</v>
      </c>
      <c r="O25" s="217" t="s">
        <v>551</v>
      </c>
      <c r="P25" s="235">
        <v>1.5</v>
      </c>
      <c r="Q25" s="216" t="s">
        <v>130</v>
      </c>
      <c r="R25" s="242">
        <v>2</v>
      </c>
      <c r="S25" s="214" t="s">
        <v>413</v>
      </c>
      <c r="T25" s="234">
        <v>1.5</v>
      </c>
      <c r="U25" s="215" t="s">
        <v>128</v>
      </c>
      <c r="V25" s="235">
        <v>2.5</v>
      </c>
      <c r="W25" s="218" t="s">
        <v>129</v>
      </c>
      <c r="X25" s="236">
        <v>1.5</v>
      </c>
      <c r="Y25" s="219" t="s">
        <v>550</v>
      </c>
      <c r="Z25" s="237">
        <v>2.5</v>
      </c>
    </row>
    <row r="26" spans="2:26" ht="100.5" customHeight="1" x14ac:dyDescent="0.2">
      <c r="B26" s="332"/>
      <c r="C26" s="344"/>
      <c r="D26" s="28" t="s">
        <v>55</v>
      </c>
      <c r="E26" s="53" t="s">
        <v>131</v>
      </c>
      <c r="F26" s="69" t="s">
        <v>132</v>
      </c>
      <c r="G26" s="213" t="s">
        <v>552</v>
      </c>
      <c r="H26" s="233">
        <v>1.5</v>
      </c>
      <c r="I26" s="214" t="s">
        <v>552</v>
      </c>
      <c r="J26" s="234">
        <v>1.5</v>
      </c>
      <c r="K26" s="215" t="s">
        <v>552</v>
      </c>
      <c r="L26" s="235">
        <v>1.5</v>
      </c>
      <c r="M26" s="216" t="s">
        <v>133</v>
      </c>
      <c r="N26" s="242">
        <v>2</v>
      </c>
      <c r="O26" s="217" t="s">
        <v>134</v>
      </c>
      <c r="P26" s="235">
        <v>1.5</v>
      </c>
      <c r="Q26" s="216" t="s">
        <v>135</v>
      </c>
      <c r="R26" s="242">
        <v>2.5</v>
      </c>
      <c r="S26" s="214" t="s">
        <v>136</v>
      </c>
      <c r="T26" s="234">
        <v>1.5</v>
      </c>
      <c r="U26" s="215" t="s">
        <v>414</v>
      </c>
      <c r="V26" s="235">
        <v>2.5</v>
      </c>
      <c r="W26" s="218" t="s">
        <v>137</v>
      </c>
      <c r="X26" s="236">
        <v>1</v>
      </c>
      <c r="Y26" s="219" t="s">
        <v>415</v>
      </c>
      <c r="Z26" s="237">
        <v>2.5</v>
      </c>
    </row>
    <row r="27" spans="2:26" ht="100.5" customHeight="1" x14ac:dyDescent="0.2">
      <c r="B27" s="332"/>
      <c r="C27" s="344"/>
      <c r="D27" s="28" t="s">
        <v>56</v>
      </c>
      <c r="E27" s="53" t="s">
        <v>138</v>
      </c>
      <c r="F27" s="69" t="s">
        <v>416</v>
      </c>
      <c r="G27" s="213" t="s">
        <v>139</v>
      </c>
      <c r="H27" s="233">
        <v>1.5</v>
      </c>
      <c r="I27" s="214" t="s">
        <v>139</v>
      </c>
      <c r="J27" s="234">
        <v>1.5</v>
      </c>
      <c r="K27" s="215" t="s">
        <v>139</v>
      </c>
      <c r="L27" s="235">
        <v>1.5</v>
      </c>
      <c r="M27" s="216" t="s">
        <v>140</v>
      </c>
      <c r="N27" s="242">
        <v>1.5</v>
      </c>
      <c r="O27" s="217" t="s">
        <v>417</v>
      </c>
      <c r="P27" s="235">
        <v>1</v>
      </c>
      <c r="Q27" s="216" t="s">
        <v>141</v>
      </c>
      <c r="R27" s="242">
        <v>2</v>
      </c>
      <c r="S27" s="214" t="s">
        <v>142</v>
      </c>
      <c r="T27" s="234">
        <v>1.5</v>
      </c>
      <c r="U27" s="215" t="s">
        <v>143</v>
      </c>
      <c r="V27" s="235">
        <v>2.5</v>
      </c>
      <c r="W27" s="218" t="s">
        <v>144</v>
      </c>
      <c r="X27" s="236">
        <v>1</v>
      </c>
      <c r="Y27" s="219" t="s">
        <v>145</v>
      </c>
      <c r="Z27" s="237">
        <v>3</v>
      </c>
    </row>
    <row r="28" spans="2:26" ht="100.5" customHeight="1" thickBot="1" x14ac:dyDescent="0.25">
      <c r="B28" s="332"/>
      <c r="C28" s="345"/>
      <c r="D28" s="35" t="s">
        <v>57</v>
      </c>
      <c r="E28" s="54" t="s">
        <v>146</v>
      </c>
      <c r="F28" s="70" t="s">
        <v>147</v>
      </c>
      <c r="G28" s="213" t="s">
        <v>531</v>
      </c>
      <c r="H28" s="233">
        <v>1.5</v>
      </c>
      <c r="I28" s="214" t="s">
        <v>531</v>
      </c>
      <c r="J28" s="234">
        <v>1.5</v>
      </c>
      <c r="K28" s="215" t="s">
        <v>531</v>
      </c>
      <c r="L28" s="235">
        <v>1.5</v>
      </c>
      <c r="M28" s="216" t="s">
        <v>655</v>
      </c>
      <c r="N28" s="242">
        <v>1</v>
      </c>
      <c r="O28" s="217" t="s">
        <v>554</v>
      </c>
      <c r="P28" s="235">
        <v>2</v>
      </c>
      <c r="Q28" s="216" t="s">
        <v>532</v>
      </c>
      <c r="R28" s="242">
        <v>2</v>
      </c>
      <c r="S28" s="214" t="s">
        <v>533</v>
      </c>
      <c r="T28" s="234">
        <v>0.5</v>
      </c>
      <c r="U28" s="215" t="s">
        <v>534</v>
      </c>
      <c r="V28" s="235">
        <v>2</v>
      </c>
      <c r="W28" s="218" t="s">
        <v>535</v>
      </c>
      <c r="X28" s="236">
        <v>0.5</v>
      </c>
      <c r="Y28" s="219" t="s">
        <v>536</v>
      </c>
      <c r="Z28" s="237">
        <v>2</v>
      </c>
    </row>
    <row r="29" spans="2:26" ht="100.5" customHeight="1" x14ac:dyDescent="0.2">
      <c r="B29" s="332"/>
      <c r="C29" s="333" t="s">
        <v>58</v>
      </c>
      <c r="D29" s="50" t="s">
        <v>59</v>
      </c>
      <c r="E29" s="37" t="s">
        <v>148</v>
      </c>
      <c r="F29" s="66" t="s">
        <v>567</v>
      </c>
      <c r="G29" s="213" t="s">
        <v>419</v>
      </c>
      <c r="H29" s="233">
        <v>2.5</v>
      </c>
      <c r="I29" s="214" t="s">
        <v>419</v>
      </c>
      <c r="J29" s="234">
        <v>2.5</v>
      </c>
      <c r="K29" s="215" t="s">
        <v>419</v>
      </c>
      <c r="L29" s="235">
        <v>2.5</v>
      </c>
      <c r="M29" s="216" t="s">
        <v>418</v>
      </c>
      <c r="N29" s="242">
        <v>1.5</v>
      </c>
      <c r="O29" s="217" t="s">
        <v>420</v>
      </c>
      <c r="P29" s="235">
        <v>1.5</v>
      </c>
      <c r="Q29" s="216" t="s">
        <v>418</v>
      </c>
      <c r="R29" s="242">
        <v>1.5</v>
      </c>
      <c r="S29" s="214" t="s">
        <v>418</v>
      </c>
      <c r="T29" s="234">
        <v>1.5</v>
      </c>
      <c r="U29" s="215" t="s">
        <v>420</v>
      </c>
      <c r="V29" s="235">
        <v>1.5</v>
      </c>
      <c r="W29" s="218" t="s">
        <v>421</v>
      </c>
      <c r="X29" s="236">
        <v>2</v>
      </c>
      <c r="Y29" s="219" t="s">
        <v>419</v>
      </c>
      <c r="Z29" s="237">
        <v>3</v>
      </c>
    </row>
    <row r="30" spans="2:26" ht="100.5" customHeight="1" x14ac:dyDescent="0.2">
      <c r="B30" s="332"/>
      <c r="C30" s="334"/>
      <c r="D30" s="51" t="s">
        <v>60</v>
      </c>
      <c r="E30" s="53" t="s">
        <v>149</v>
      </c>
      <c r="F30" s="69" t="s">
        <v>568</v>
      </c>
      <c r="G30" s="213" t="s">
        <v>422</v>
      </c>
      <c r="H30" s="233">
        <v>2.5</v>
      </c>
      <c r="I30" s="214" t="s">
        <v>423</v>
      </c>
      <c r="J30" s="234">
        <v>2</v>
      </c>
      <c r="K30" s="215" t="s">
        <v>424</v>
      </c>
      <c r="L30" s="235">
        <v>2</v>
      </c>
      <c r="M30" s="216" t="s">
        <v>150</v>
      </c>
      <c r="N30" s="242">
        <v>1</v>
      </c>
      <c r="O30" s="217" t="s">
        <v>425</v>
      </c>
      <c r="P30" s="235">
        <v>0.5</v>
      </c>
      <c r="Q30" s="216" t="s">
        <v>151</v>
      </c>
      <c r="R30" s="242">
        <v>1.5</v>
      </c>
      <c r="S30" s="214" t="s">
        <v>152</v>
      </c>
      <c r="T30" s="234">
        <v>1</v>
      </c>
      <c r="U30" s="215" t="s">
        <v>656</v>
      </c>
      <c r="V30" s="235">
        <v>1</v>
      </c>
      <c r="W30" s="218" t="s">
        <v>153</v>
      </c>
      <c r="X30" s="236">
        <v>2.5</v>
      </c>
      <c r="Y30" s="219" t="s">
        <v>154</v>
      </c>
      <c r="Z30" s="237">
        <v>2.5</v>
      </c>
    </row>
    <row r="31" spans="2:26" ht="100.5" customHeight="1" x14ac:dyDescent="0.2">
      <c r="B31" s="332"/>
      <c r="C31" s="334"/>
      <c r="D31" s="51" t="s">
        <v>61</v>
      </c>
      <c r="E31" s="53" t="s">
        <v>155</v>
      </c>
      <c r="F31" s="69" t="s">
        <v>569</v>
      </c>
      <c r="G31" s="213" t="s">
        <v>156</v>
      </c>
      <c r="H31" s="233">
        <v>1.5</v>
      </c>
      <c r="I31" s="214" t="s">
        <v>157</v>
      </c>
      <c r="J31" s="234">
        <v>2</v>
      </c>
      <c r="K31" s="215" t="s">
        <v>426</v>
      </c>
      <c r="L31" s="235">
        <v>2.5</v>
      </c>
      <c r="M31" s="216" t="s">
        <v>685</v>
      </c>
      <c r="N31" s="242">
        <v>1.5</v>
      </c>
      <c r="O31" s="217" t="s">
        <v>686</v>
      </c>
      <c r="P31" s="235">
        <v>1</v>
      </c>
      <c r="Q31" s="216" t="s">
        <v>158</v>
      </c>
      <c r="R31" s="242">
        <v>1.5</v>
      </c>
      <c r="S31" s="214" t="s">
        <v>159</v>
      </c>
      <c r="T31" s="234">
        <v>2</v>
      </c>
      <c r="U31" s="215" t="s">
        <v>160</v>
      </c>
      <c r="V31" s="235">
        <v>2.5</v>
      </c>
      <c r="W31" s="218" t="s">
        <v>161</v>
      </c>
      <c r="X31" s="236">
        <v>1.5</v>
      </c>
      <c r="Y31" s="219" t="s">
        <v>162</v>
      </c>
      <c r="Z31" s="237">
        <v>2.5</v>
      </c>
    </row>
    <row r="32" spans="2:26" ht="100.5" customHeight="1" thickBot="1" x14ac:dyDescent="0.25">
      <c r="B32" s="332"/>
      <c r="C32" s="335"/>
      <c r="D32" s="52" t="s">
        <v>62</v>
      </c>
      <c r="E32" s="54" t="s">
        <v>163</v>
      </c>
      <c r="F32" s="70" t="s">
        <v>570</v>
      </c>
      <c r="G32" s="213" t="s">
        <v>164</v>
      </c>
      <c r="H32" s="233">
        <v>2.5</v>
      </c>
      <c r="I32" s="214" t="s">
        <v>165</v>
      </c>
      <c r="J32" s="234">
        <v>1.5</v>
      </c>
      <c r="K32" s="215" t="s">
        <v>427</v>
      </c>
      <c r="L32" s="235">
        <v>0.5</v>
      </c>
      <c r="M32" s="216" t="s">
        <v>428</v>
      </c>
      <c r="N32" s="242">
        <v>2.5</v>
      </c>
      <c r="O32" s="217" t="s">
        <v>429</v>
      </c>
      <c r="P32" s="235">
        <v>0.5</v>
      </c>
      <c r="Q32" s="216" t="s">
        <v>430</v>
      </c>
      <c r="R32" s="242">
        <v>2.5</v>
      </c>
      <c r="S32" s="214" t="s">
        <v>431</v>
      </c>
      <c r="T32" s="234">
        <v>1.5</v>
      </c>
      <c r="U32" s="215" t="s">
        <v>432</v>
      </c>
      <c r="V32" s="235">
        <v>1.5</v>
      </c>
      <c r="W32" s="218" t="s">
        <v>433</v>
      </c>
      <c r="X32" s="236">
        <v>2</v>
      </c>
      <c r="Y32" s="219" t="s">
        <v>166</v>
      </c>
      <c r="Z32" s="237">
        <v>3</v>
      </c>
    </row>
    <row r="33" spans="2:26" ht="100.5" customHeight="1" x14ac:dyDescent="0.2">
      <c r="B33" s="332"/>
      <c r="C33" s="343" t="s">
        <v>63</v>
      </c>
      <c r="D33" s="33" t="s">
        <v>64</v>
      </c>
      <c r="E33" s="37" t="s">
        <v>167</v>
      </c>
      <c r="F33" s="66" t="s">
        <v>571</v>
      </c>
      <c r="G33" s="213" t="s">
        <v>168</v>
      </c>
      <c r="H33" s="233">
        <v>2</v>
      </c>
      <c r="I33" s="214" t="s">
        <v>169</v>
      </c>
      <c r="J33" s="234">
        <v>1.5</v>
      </c>
      <c r="K33" s="215" t="s">
        <v>434</v>
      </c>
      <c r="L33" s="235">
        <v>2.5</v>
      </c>
      <c r="M33" s="216" t="s">
        <v>170</v>
      </c>
      <c r="N33" s="242">
        <v>2</v>
      </c>
      <c r="O33" s="217" t="s">
        <v>435</v>
      </c>
      <c r="P33" s="235">
        <v>2.5</v>
      </c>
      <c r="Q33" s="216" t="s">
        <v>436</v>
      </c>
      <c r="R33" s="242">
        <v>2</v>
      </c>
      <c r="S33" s="214" t="s">
        <v>343</v>
      </c>
      <c r="T33" s="234">
        <v>1.5</v>
      </c>
      <c r="U33" s="215" t="s">
        <v>437</v>
      </c>
      <c r="V33" s="235">
        <v>2.5</v>
      </c>
      <c r="W33" s="218" t="s">
        <v>171</v>
      </c>
      <c r="X33" s="236">
        <v>2.5</v>
      </c>
      <c r="Y33" s="219" t="s">
        <v>171</v>
      </c>
      <c r="Z33" s="237">
        <v>2.5</v>
      </c>
    </row>
    <row r="34" spans="2:26" ht="100.5" customHeight="1" x14ac:dyDescent="0.2">
      <c r="B34" s="332"/>
      <c r="C34" s="344"/>
      <c r="D34" s="29" t="s">
        <v>65</v>
      </c>
      <c r="E34" s="20" t="s">
        <v>172</v>
      </c>
      <c r="F34" s="69" t="s">
        <v>572</v>
      </c>
      <c r="G34" s="213" t="s">
        <v>438</v>
      </c>
      <c r="H34" s="233">
        <v>2</v>
      </c>
      <c r="I34" s="214" t="s">
        <v>439</v>
      </c>
      <c r="J34" s="234">
        <v>2</v>
      </c>
      <c r="K34" s="215" t="s">
        <v>440</v>
      </c>
      <c r="L34" s="235">
        <v>2</v>
      </c>
      <c r="M34" s="216" t="s">
        <v>441</v>
      </c>
      <c r="N34" s="242">
        <v>1.5</v>
      </c>
      <c r="O34" s="217" t="s">
        <v>442</v>
      </c>
      <c r="P34" s="235">
        <v>2.5</v>
      </c>
      <c r="Q34" s="216" t="s">
        <v>443</v>
      </c>
      <c r="R34" s="242">
        <v>2</v>
      </c>
      <c r="S34" s="214" t="s">
        <v>444</v>
      </c>
      <c r="T34" s="234">
        <v>2</v>
      </c>
      <c r="U34" s="215" t="s">
        <v>173</v>
      </c>
      <c r="V34" s="235">
        <v>2.5</v>
      </c>
      <c r="W34" s="218" t="s">
        <v>344</v>
      </c>
      <c r="X34" s="236">
        <v>2</v>
      </c>
      <c r="Y34" s="219" t="s">
        <v>344</v>
      </c>
      <c r="Z34" s="237">
        <v>2</v>
      </c>
    </row>
    <row r="35" spans="2:26" ht="100.5" customHeight="1" x14ac:dyDescent="0.2">
      <c r="B35" s="332"/>
      <c r="C35" s="344"/>
      <c r="D35" s="29" t="s">
        <v>66</v>
      </c>
      <c r="E35" s="20" t="s">
        <v>174</v>
      </c>
      <c r="F35" s="69" t="s">
        <v>657</v>
      </c>
      <c r="G35" s="213" t="s">
        <v>445</v>
      </c>
      <c r="H35" s="233">
        <v>1.5</v>
      </c>
      <c r="I35" s="214" t="s">
        <v>446</v>
      </c>
      <c r="J35" s="234">
        <v>2</v>
      </c>
      <c r="K35" s="215" t="s">
        <v>447</v>
      </c>
      <c r="L35" s="235">
        <v>3</v>
      </c>
      <c r="M35" s="216" t="s">
        <v>448</v>
      </c>
      <c r="N35" s="242">
        <v>2</v>
      </c>
      <c r="O35" s="217" t="s">
        <v>448</v>
      </c>
      <c r="P35" s="235">
        <v>2</v>
      </c>
      <c r="Q35" s="216" t="s">
        <v>445</v>
      </c>
      <c r="R35" s="242">
        <v>1.5</v>
      </c>
      <c r="S35" s="214" t="s">
        <v>446</v>
      </c>
      <c r="T35" s="234">
        <v>2</v>
      </c>
      <c r="U35" s="215" t="s">
        <v>449</v>
      </c>
      <c r="V35" s="235">
        <v>2</v>
      </c>
      <c r="W35" s="218" t="s">
        <v>448</v>
      </c>
      <c r="X35" s="236">
        <v>2</v>
      </c>
      <c r="Y35" s="219" t="s">
        <v>448</v>
      </c>
      <c r="Z35" s="237">
        <v>2</v>
      </c>
    </row>
    <row r="36" spans="2:26" ht="100.5" customHeight="1" x14ac:dyDescent="0.2">
      <c r="B36" s="332"/>
      <c r="C36" s="344"/>
      <c r="D36" s="29" t="s">
        <v>67</v>
      </c>
      <c r="E36" s="20" t="s">
        <v>175</v>
      </c>
      <c r="F36" s="69" t="s">
        <v>573</v>
      </c>
      <c r="G36" s="213" t="s">
        <v>450</v>
      </c>
      <c r="H36" s="233">
        <v>2.5</v>
      </c>
      <c r="I36" s="214" t="s">
        <v>450</v>
      </c>
      <c r="J36" s="234">
        <v>2.5</v>
      </c>
      <c r="K36" s="215" t="s">
        <v>450</v>
      </c>
      <c r="L36" s="235">
        <v>2.5</v>
      </c>
      <c r="M36" s="216" t="s">
        <v>451</v>
      </c>
      <c r="N36" s="242">
        <v>1.5</v>
      </c>
      <c r="O36" s="217" t="s">
        <v>452</v>
      </c>
      <c r="P36" s="235">
        <v>1.5</v>
      </c>
      <c r="Q36" s="216" t="s">
        <v>453</v>
      </c>
      <c r="R36" s="242">
        <v>1.5</v>
      </c>
      <c r="S36" s="214" t="s">
        <v>454</v>
      </c>
      <c r="T36" s="234">
        <v>1</v>
      </c>
      <c r="U36" s="215" t="s">
        <v>636</v>
      </c>
      <c r="V36" s="235">
        <v>2</v>
      </c>
      <c r="W36" s="218" t="s">
        <v>455</v>
      </c>
      <c r="X36" s="236">
        <v>2</v>
      </c>
      <c r="Y36" s="219" t="s">
        <v>342</v>
      </c>
      <c r="Z36" s="237">
        <v>3</v>
      </c>
    </row>
    <row r="37" spans="2:26" ht="100.5" customHeight="1" x14ac:dyDescent="0.2">
      <c r="B37" s="332"/>
      <c r="C37" s="344"/>
      <c r="D37" s="29" t="s">
        <v>68</v>
      </c>
      <c r="E37" s="20" t="s">
        <v>176</v>
      </c>
      <c r="F37" s="67" t="s">
        <v>574</v>
      </c>
      <c r="G37" s="213" t="s">
        <v>561</v>
      </c>
      <c r="H37" s="233">
        <v>1.5</v>
      </c>
      <c r="I37" s="214" t="s">
        <v>562</v>
      </c>
      <c r="J37" s="234">
        <v>1.5</v>
      </c>
      <c r="K37" s="215" t="s">
        <v>561</v>
      </c>
      <c r="L37" s="235">
        <v>1.5</v>
      </c>
      <c r="M37" s="216" t="s">
        <v>561</v>
      </c>
      <c r="N37" s="242">
        <v>1.5</v>
      </c>
      <c r="O37" s="217" t="s">
        <v>658</v>
      </c>
      <c r="P37" s="235">
        <v>1.5</v>
      </c>
      <c r="Q37" s="216" t="s">
        <v>563</v>
      </c>
      <c r="R37" s="242">
        <v>2</v>
      </c>
      <c r="S37" s="214" t="s">
        <v>564</v>
      </c>
      <c r="T37" s="234">
        <v>2</v>
      </c>
      <c r="U37" s="215" t="s">
        <v>659</v>
      </c>
      <c r="V37" s="235">
        <v>2</v>
      </c>
      <c r="W37" s="218" t="s">
        <v>566</v>
      </c>
      <c r="X37" s="236">
        <v>1.5</v>
      </c>
      <c r="Y37" s="219" t="s">
        <v>565</v>
      </c>
      <c r="Z37" s="237">
        <v>2</v>
      </c>
    </row>
    <row r="38" spans="2:26" ht="100.5" customHeight="1" x14ac:dyDescent="0.2">
      <c r="B38" s="332"/>
      <c r="C38" s="344"/>
      <c r="D38" s="29" t="s">
        <v>69</v>
      </c>
      <c r="E38" s="20" t="s">
        <v>177</v>
      </c>
      <c r="F38" s="67" t="s">
        <v>575</v>
      </c>
      <c r="G38" s="213" t="s">
        <v>456</v>
      </c>
      <c r="H38" s="233">
        <v>2.5</v>
      </c>
      <c r="I38" s="214" t="s">
        <v>457</v>
      </c>
      <c r="J38" s="234">
        <v>2</v>
      </c>
      <c r="K38" s="215" t="s">
        <v>458</v>
      </c>
      <c r="L38" s="235">
        <v>1.5</v>
      </c>
      <c r="M38" s="216" t="s">
        <v>178</v>
      </c>
      <c r="N38" s="242">
        <v>1.5</v>
      </c>
      <c r="O38" s="217" t="s">
        <v>459</v>
      </c>
      <c r="P38" s="235">
        <v>1</v>
      </c>
      <c r="Q38" s="216" t="s">
        <v>460</v>
      </c>
      <c r="R38" s="242">
        <v>2</v>
      </c>
      <c r="S38" s="214" t="s">
        <v>461</v>
      </c>
      <c r="T38" s="234">
        <v>1.5</v>
      </c>
      <c r="U38" s="215" t="s">
        <v>462</v>
      </c>
      <c r="V38" s="235">
        <v>1.5</v>
      </c>
      <c r="W38" s="218" t="s">
        <v>463</v>
      </c>
      <c r="X38" s="236">
        <v>3</v>
      </c>
      <c r="Y38" s="219" t="s">
        <v>463</v>
      </c>
      <c r="Z38" s="237">
        <v>3</v>
      </c>
    </row>
    <row r="39" spans="2:26" ht="100.5" customHeight="1" thickBot="1" x14ac:dyDescent="0.25">
      <c r="B39" s="332"/>
      <c r="C39" s="345"/>
      <c r="D39" s="34" t="s">
        <v>70</v>
      </c>
      <c r="E39" s="38" t="s">
        <v>179</v>
      </c>
      <c r="F39" s="68" t="s">
        <v>576</v>
      </c>
      <c r="G39" s="213" t="s">
        <v>464</v>
      </c>
      <c r="H39" s="233">
        <v>1.5</v>
      </c>
      <c r="I39" s="214" t="s">
        <v>464</v>
      </c>
      <c r="J39" s="234">
        <v>1.5</v>
      </c>
      <c r="K39" s="215" t="s">
        <v>465</v>
      </c>
      <c r="L39" s="235">
        <v>2.5</v>
      </c>
      <c r="M39" s="216" t="s">
        <v>339</v>
      </c>
      <c r="N39" s="242">
        <v>1</v>
      </c>
      <c r="O39" s="217" t="s">
        <v>466</v>
      </c>
      <c r="P39" s="235">
        <v>2.5</v>
      </c>
      <c r="Q39" s="216" t="s">
        <v>467</v>
      </c>
      <c r="R39" s="242">
        <v>1.5</v>
      </c>
      <c r="S39" s="214" t="s">
        <v>340</v>
      </c>
      <c r="T39" s="234">
        <v>1.5</v>
      </c>
      <c r="U39" s="215" t="s">
        <v>468</v>
      </c>
      <c r="V39" s="235">
        <v>3</v>
      </c>
      <c r="W39" s="218" t="s">
        <v>338</v>
      </c>
      <c r="X39" s="236">
        <v>2</v>
      </c>
      <c r="Y39" s="219" t="s">
        <v>338</v>
      </c>
      <c r="Z39" s="237">
        <v>2</v>
      </c>
    </row>
    <row r="40" spans="2:26" ht="100.5" customHeight="1" thickBot="1" x14ac:dyDescent="0.25">
      <c r="B40" s="101"/>
      <c r="C40" s="23"/>
      <c r="D40" s="25"/>
      <c r="E40" s="26"/>
      <c r="F40" s="71"/>
      <c r="G40" s="238"/>
      <c r="H40" s="239"/>
      <c r="I40" s="240"/>
      <c r="J40" s="239"/>
      <c r="K40" s="240"/>
      <c r="L40" s="241"/>
      <c r="M40" s="238"/>
      <c r="N40" s="239"/>
      <c r="O40" s="238"/>
      <c r="P40" s="241"/>
      <c r="Q40" s="238"/>
      <c r="R40" s="239"/>
      <c r="S40" s="240"/>
      <c r="T40" s="239"/>
      <c r="U40" s="240"/>
      <c r="V40" s="241"/>
      <c r="W40" s="238"/>
      <c r="X40" s="239"/>
      <c r="Y40" s="240"/>
      <c r="Z40" s="239"/>
    </row>
    <row r="41" spans="2:26" ht="100.5" customHeight="1" x14ac:dyDescent="0.2">
      <c r="B41" s="346" t="s">
        <v>71</v>
      </c>
      <c r="C41" s="326" t="s">
        <v>72</v>
      </c>
      <c r="D41" s="40" t="s">
        <v>73</v>
      </c>
      <c r="E41" s="37" t="s">
        <v>181</v>
      </c>
      <c r="F41" s="66" t="s">
        <v>182</v>
      </c>
      <c r="G41" s="213" t="s">
        <v>183</v>
      </c>
      <c r="H41" s="133">
        <v>2</v>
      </c>
      <c r="I41" s="214" t="s">
        <v>184</v>
      </c>
      <c r="J41" s="134">
        <v>2</v>
      </c>
      <c r="K41" s="215" t="s">
        <v>185</v>
      </c>
      <c r="L41" s="135">
        <v>2</v>
      </c>
      <c r="M41" s="216" t="s">
        <v>186</v>
      </c>
      <c r="N41" s="243">
        <v>2</v>
      </c>
      <c r="O41" s="217" t="s">
        <v>187</v>
      </c>
      <c r="P41" s="135">
        <v>1.5</v>
      </c>
      <c r="Q41" s="216" t="s">
        <v>188</v>
      </c>
      <c r="R41" s="243">
        <v>1</v>
      </c>
      <c r="S41" s="214" t="s">
        <v>189</v>
      </c>
      <c r="T41" s="134">
        <v>0.5</v>
      </c>
      <c r="U41" s="215" t="s">
        <v>624</v>
      </c>
      <c r="V41" s="135">
        <v>2</v>
      </c>
      <c r="W41" s="218" t="s">
        <v>190</v>
      </c>
      <c r="X41" s="136">
        <v>3</v>
      </c>
      <c r="Y41" s="219" t="s">
        <v>190</v>
      </c>
      <c r="Z41" s="137">
        <v>3</v>
      </c>
    </row>
    <row r="42" spans="2:26" ht="100.5" customHeight="1" x14ac:dyDescent="0.2">
      <c r="B42" s="346"/>
      <c r="C42" s="327"/>
      <c r="D42" s="21" t="s">
        <v>74</v>
      </c>
      <c r="E42" s="53" t="s">
        <v>191</v>
      </c>
      <c r="F42" s="69" t="s">
        <v>192</v>
      </c>
      <c r="G42" s="213" t="s">
        <v>469</v>
      </c>
      <c r="H42" s="133">
        <v>2.5</v>
      </c>
      <c r="I42" s="214" t="s">
        <v>470</v>
      </c>
      <c r="J42" s="134">
        <v>2.5</v>
      </c>
      <c r="K42" s="215" t="s">
        <v>471</v>
      </c>
      <c r="L42" s="135">
        <v>3</v>
      </c>
      <c r="M42" s="216" t="s">
        <v>193</v>
      </c>
      <c r="N42" s="243">
        <v>1.5</v>
      </c>
      <c r="O42" s="217" t="s">
        <v>194</v>
      </c>
      <c r="P42" s="135">
        <v>2</v>
      </c>
      <c r="Q42" s="216" t="s">
        <v>555</v>
      </c>
      <c r="R42" s="243">
        <v>1.5</v>
      </c>
      <c r="S42" s="214" t="s">
        <v>195</v>
      </c>
      <c r="T42" s="134">
        <v>1.5</v>
      </c>
      <c r="U42" s="215" t="s">
        <v>196</v>
      </c>
      <c r="V42" s="135">
        <v>3</v>
      </c>
      <c r="W42" s="218" t="s">
        <v>197</v>
      </c>
      <c r="X42" s="136">
        <v>2.5</v>
      </c>
      <c r="Y42" s="219" t="s">
        <v>472</v>
      </c>
      <c r="Z42" s="137">
        <v>2.5</v>
      </c>
    </row>
    <row r="43" spans="2:26" ht="100.5" customHeight="1" x14ac:dyDescent="0.2">
      <c r="B43" s="346"/>
      <c r="C43" s="327"/>
      <c r="D43" s="21" t="s">
        <v>75</v>
      </c>
      <c r="E43" s="53" t="s">
        <v>198</v>
      </c>
      <c r="F43" s="69" t="s">
        <v>199</v>
      </c>
      <c r="G43" s="213" t="s">
        <v>200</v>
      </c>
      <c r="H43" s="133">
        <v>3</v>
      </c>
      <c r="I43" s="214" t="s">
        <v>201</v>
      </c>
      <c r="J43" s="134">
        <v>3</v>
      </c>
      <c r="K43" s="215" t="s">
        <v>202</v>
      </c>
      <c r="L43" s="135">
        <v>2</v>
      </c>
      <c r="M43" s="216" t="s">
        <v>203</v>
      </c>
      <c r="N43" s="243">
        <v>3</v>
      </c>
      <c r="O43" s="217" t="s">
        <v>204</v>
      </c>
      <c r="P43" s="135">
        <v>2</v>
      </c>
      <c r="Q43" s="216" t="s">
        <v>205</v>
      </c>
      <c r="R43" s="243">
        <v>3</v>
      </c>
      <c r="S43" s="214" t="s">
        <v>557</v>
      </c>
      <c r="T43" s="134">
        <v>2</v>
      </c>
      <c r="U43" s="215" t="s">
        <v>206</v>
      </c>
      <c r="V43" s="135">
        <v>1.5</v>
      </c>
      <c r="W43" s="218" t="s">
        <v>577</v>
      </c>
      <c r="X43" s="136">
        <v>1.5</v>
      </c>
      <c r="Y43" s="219" t="s">
        <v>207</v>
      </c>
      <c r="Z43" s="137">
        <v>3</v>
      </c>
    </row>
    <row r="44" spans="2:26" ht="100.5" customHeight="1" thickBot="1" x14ac:dyDescent="0.25">
      <c r="B44" s="346"/>
      <c r="C44" s="328"/>
      <c r="D44" s="41" t="s">
        <v>76</v>
      </c>
      <c r="E44" s="54" t="s">
        <v>208</v>
      </c>
      <c r="F44" s="302" t="s">
        <v>209</v>
      </c>
      <c r="G44" s="213" t="s">
        <v>210</v>
      </c>
      <c r="H44" s="133">
        <v>2</v>
      </c>
      <c r="I44" s="214" t="s">
        <v>211</v>
      </c>
      <c r="J44" s="134">
        <v>1.5</v>
      </c>
      <c r="K44" s="215" t="s">
        <v>210</v>
      </c>
      <c r="L44" s="135">
        <v>2</v>
      </c>
      <c r="M44" s="216" t="s">
        <v>212</v>
      </c>
      <c r="N44" s="243">
        <v>2</v>
      </c>
      <c r="O44" s="217" t="s">
        <v>213</v>
      </c>
      <c r="P44" s="135">
        <v>2.5</v>
      </c>
      <c r="Q44" s="216" t="s">
        <v>214</v>
      </c>
      <c r="R44" s="243">
        <v>3</v>
      </c>
      <c r="S44" s="214" t="s">
        <v>215</v>
      </c>
      <c r="T44" s="134">
        <v>1</v>
      </c>
      <c r="U44" s="215" t="s">
        <v>216</v>
      </c>
      <c r="V44" s="135">
        <v>2.5</v>
      </c>
      <c r="W44" s="218" t="s">
        <v>556</v>
      </c>
      <c r="X44" s="136">
        <v>2.5</v>
      </c>
      <c r="Y44" s="219" t="s">
        <v>217</v>
      </c>
      <c r="Z44" s="137">
        <v>1.5</v>
      </c>
    </row>
    <row r="45" spans="2:26" ht="100.5" customHeight="1" x14ac:dyDescent="0.2">
      <c r="B45" s="346"/>
      <c r="C45" s="329" t="s">
        <v>77</v>
      </c>
      <c r="D45" s="42" t="s">
        <v>78</v>
      </c>
      <c r="E45" s="37" t="s">
        <v>218</v>
      </c>
      <c r="F45" s="303" t="s">
        <v>578</v>
      </c>
      <c r="G45" s="213" t="s">
        <v>219</v>
      </c>
      <c r="H45" s="133">
        <v>1.5</v>
      </c>
      <c r="I45" s="214" t="s">
        <v>579</v>
      </c>
      <c r="J45" s="134">
        <v>2</v>
      </c>
      <c r="K45" s="215" t="s">
        <v>580</v>
      </c>
      <c r="L45" s="135">
        <v>2</v>
      </c>
      <c r="M45" s="216" t="s">
        <v>221</v>
      </c>
      <c r="N45" s="243">
        <v>1.5</v>
      </c>
      <c r="O45" s="217" t="s">
        <v>581</v>
      </c>
      <c r="P45" s="135">
        <v>2</v>
      </c>
      <c r="Q45" s="216" t="s">
        <v>219</v>
      </c>
      <c r="R45" s="243">
        <v>1.5</v>
      </c>
      <c r="S45" s="214" t="s">
        <v>220</v>
      </c>
      <c r="T45" s="134">
        <v>2.5</v>
      </c>
      <c r="U45" s="215" t="s">
        <v>582</v>
      </c>
      <c r="V45" s="135">
        <v>2.5</v>
      </c>
      <c r="W45" s="304" t="s">
        <v>222</v>
      </c>
      <c r="X45" s="136">
        <v>1.5</v>
      </c>
      <c r="Y45" s="305" t="s">
        <v>583</v>
      </c>
      <c r="Z45" s="137">
        <v>2</v>
      </c>
    </row>
    <row r="46" spans="2:26" ht="100.5" customHeight="1" x14ac:dyDescent="0.2">
      <c r="B46" s="346"/>
      <c r="C46" s="330"/>
      <c r="D46" s="27" t="s">
        <v>79</v>
      </c>
      <c r="E46" s="53" t="s">
        <v>473</v>
      </c>
      <c r="F46" s="69" t="s">
        <v>223</v>
      </c>
      <c r="G46" s="213" t="s">
        <v>224</v>
      </c>
      <c r="H46" s="133">
        <v>2.5</v>
      </c>
      <c r="I46" s="214" t="s">
        <v>225</v>
      </c>
      <c r="J46" s="134">
        <v>2.5</v>
      </c>
      <c r="K46" s="215" t="s">
        <v>226</v>
      </c>
      <c r="L46" s="135">
        <v>2</v>
      </c>
      <c r="M46" s="216" t="s">
        <v>227</v>
      </c>
      <c r="N46" s="243">
        <v>2</v>
      </c>
      <c r="O46" s="217" t="s">
        <v>228</v>
      </c>
      <c r="P46" s="135">
        <v>1.5</v>
      </c>
      <c r="Q46" s="216" t="s">
        <v>229</v>
      </c>
      <c r="R46" s="243">
        <v>1.5</v>
      </c>
      <c r="S46" s="214" t="s">
        <v>230</v>
      </c>
      <c r="T46" s="134">
        <v>1</v>
      </c>
      <c r="U46" s="215" t="s">
        <v>231</v>
      </c>
      <c r="V46" s="135">
        <v>2</v>
      </c>
      <c r="W46" s="218" t="s">
        <v>528</v>
      </c>
      <c r="X46" s="136">
        <v>2.5</v>
      </c>
      <c r="Y46" s="219" t="s">
        <v>232</v>
      </c>
      <c r="Z46" s="137">
        <v>3</v>
      </c>
    </row>
    <row r="47" spans="2:26" ht="100.5" customHeight="1" x14ac:dyDescent="0.2">
      <c r="B47" s="346"/>
      <c r="C47" s="330"/>
      <c r="D47" s="27" t="s">
        <v>80</v>
      </c>
      <c r="E47" s="53" t="s">
        <v>233</v>
      </c>
      <c r="F47" s="69" t="s">
        <v>234</v>
      </c>
      <c r="G47" s="213" t="s">
        <v>235</v>
      </c>
      <c r="H47" s="133">
        <v>2.5</v>
      </c>
      <c r="I47" s="214" t="s">
        <v>236</v>
      </c>
      <c r="J47" s="134">
        <v>2</v>
      </c>
      <c r="K47" s="215" t="s">
        <v>237</v>
      </c>
      <c r="L47" s="135">
        <v>1.5</v>
      </c>
      <c r="M47" s="216" t="s">
        <v>235</v>
      </c>
      <c r="N47" s="243">
        <v>2.5</v>
      </c>
      <c r="O47" s="217" t="s">
        <v>237</v>
      </c>
      <c r="P47" s="135">
        <v>1.5</v>
      </c>
      <c r="Q47" s="216" t="s">
        <v>238</v>
      </c>
      <c r="R47" s="243">
        <v>2.5</v>
      </c>
      <c r="S47" s="214" t="s">
        <v>239</v>
      </c>
      <c r="T47" s="134">
        <v>2</v>
      </c>
      <c r="U47" s="215" t="s">
        <v>240</v>
      </c>
      <c r="V47" s="135">
        <v>1</v>
      </c>
      <c r="W47" s="218" t="s">
        <v>241</v>
      </c>
      <c r="X47" s="136">
        <v>3</v>
      </c>
      <c r="Y47" s="219" t="s">
        <v>241</v>
      </c>
      <c r="Z47" s="137">
        <v>3</v>
      </c>
    </row>
    <row r="48" spans="2:26" ht="100.5" customHeight="1" thickBot="1" x14ac:dyDescent="0.25">
      <c r="B48" s="346"/>
      <c r="C48" s="331"/>
      <c r="D48" s="43" t="s">
        <v>81</v>
      </c>
      <c r="E48" s="54" t="s">
        <v>242</v>
      </c>
      <c r="F48" s="70" t="s">
        <v>243</v>
      </c>
      <c r="G48" s="213" t="s">
        <v>244</v>
      </c>
      <c r="H48" s="133">
        <v>2</v>
      </c>
      <c r="I48" s="214" t="s">
        <v>245</v>
      </c>
      <c r="J48" s="134">
        <v>2</v>
      </c>
      <c r="K48" s="215" t="s">
        <v>246</v>
      </c>
      <c r="L48" s="135">
        <v>2</v>
      </c>
      <c r="M48" s="216" t="s">
        <v>244</v>
      </c>
      <c r="N48" s="243">
        <v>2</v>
      </c>
      <c r="O48" s="217" t="s">
        <v>246</v>
      </c>
      <c r="P48" s="135">
        <v>2</v>
      </c>
      <c r="Q48" s="216" t="s">
        <v>247</v>
      </c>
      <c r="R48" s="243">
        <v>2</v>
      </c>
      <c r="S48" s="214" t="s">
        <v>245</v>
      </c>
      <c r="T48" s="134">
        <v>2</v>
      </c>
      <c r="U48" s="215" t="s">
        <v>246</v>
      </c>
      <c r="V48" s="135">
        <v>2</v>
      </c>
      <c r="W48" s="218" t="s">
        <v>248</v>
      </c>
      <c r="X48" s="136">
        <v>1.5</v>
      </c>
      <c r="Y48" s="219" t="s">
        <v>248</v>
      </c>
      <c r="Z48" s="137">
        <v>1.5</v>
      </c>
    </row>
    <row r="49" spans="2:26" ht="100.5" customHeight="1" x14ac:dyDescent="0.2">
      <c r="B49" s="346"/>
      <c r="C49" s="326" t="s">
        <v>16</v>
      </c>
      <c r="D49" s="40" t="s">
        <v>82</v>
      </c>
      <c r="E49" s="37" t="s">
        <v>249</v>
      </c>
      <c r="F49" s="66" t="s">
        <v>250</v>
      </c>
      <c r="G49" s="213" t="s">
        <v>251</v>
      </c>
      <c r="H49" s="133">
        <v>2</v>
      </c>
      <c r="I49" s="214" t="s">
        <v>252</v>
      </c>
      <c r="J49" s="134">
        <v>2</v>
      </c>
      <c r="K49" s="215" t="s">
        <v>253</v>
      </c>
      <c r="L49" s="135">
        <v>0.5</v>
      </c>
      <c r="M49" s="216" t="s">
        <v>254</v>
      </c>
      <c r="N49" s="243">
        <v>2</v>
      </c>
      <c r="O49" s="217" t="s">
        <v>255</v>
      </c>
      <c r="P49" s="135">
        <v>0.5</v>
      </c>
      <c r="Q49" s="216" t="s">
        <v>256</v>
      </c>
      <c r="R49" s="243">
        <v>2.5</v>
      </c>
      <c r="S49" s="214" t="s">
        <v>257</v>
      </c>
      <c r="T49" s="134">
        <v>3</v>
      </c>
      <c r="U49" s="215" t="s">
        <v>258</v>
      </c>
      <c r="V49" s="135">
        <v>0</v>
      </c>
      <c r="W49" s="218" t="s">
        <v>529</v>
      </c>
      <c r="X49" s="136">
        <v>0.5</v>
      </c>
      <c r="Y49" s="219" t="s">
        <v>474</v>
      </c>
      <c r="Z49" s="137">
        <v>1</v>
      </c>
    </row>
    <row r="50" spans="2:26" ht="100.5" customHeight="1" x14ac:dyDescent="0.2">
      <c r="B50" s="346"/>
      <c r="C50" s="327"/>
      <c r="D50" s="21" t="s">
        <v>83</v>
      </c>
      <c r="E50" s="53" t="s">
        <v>475</v>
      </c>
      <c r="F50" s="69" t="s">
        <v>259</v>
      </c>
      <c r="G50" s="213" t="s">
        <v>260</v>
      </c>
      <c r="H50" s="133">
        <v>2</v>
      </c>
      <c r="I50" s="214" t="s">
        <v>261</v>
      </c>
      <c r="J50" s="134">
        <v>1.5</v>
      </c>
      <c r="K50" s="215" t="s">
        <v>262</v>
      </c>
      <c r="L50" s="135">
        <v>2.5</v>
      </c>
      <c r="M50" s="216" t="s">
        <v>263</v>
      </c>
      <c r="N50" s="243">
        <v>2</v>
      </c>
      <c r="O50" s="217" t="s">
        <v>264</v>
      </c>
      <c r="P50" s="135">
        <v>2.5</v>
      </c>
      <c r="Q50" s="216" t="s">
        <v>265</v>
      </c>
      <c r="R50" s="243">
        <v>1.5</v>
      </c>
      <c r="S50" s="214" t="s">
        <v>266</v>
      </c>
      <c r="T50" s="134">
        <v>0.5</v>
      </c>
      <c r="U50" s="215" t="s">
        <v>625</v>
      </c>
      <c r="V50" s="135">
        <v>2</v>
      </c>
      <c r="W50" s="218" t="s">
        <v>267</v>
      </c>
      <c r="X50" s="136">
        <v>3</v>
      </c>
      <c r="Y50" s="219" t="s">
        <v>267</v>
      </c>
      <c r="Z50" s="137">
        <v>3</v>
      </c>
    </row>
    <row r="51" spans="2:26" ht="100.5" customHeight="1" thickBot="1" x14ac:dyDescent="0.25">
      <c r="B51" s="346"/>
      <c r="C51" s="328"/>
      <c r="D51" s="41" t="s">
        <v>84</v>
      </c>
      <c r="E51" s="54" t="s">
        <v>268</v>
      </c>
      <c r="F51" s="70" t="s">
        <v>269</v>
      </c>
      <c r="G51" s="213" t="s">
        <v>270</v>
      </c>
      <c r="H51" s="133">
        <v>2</v>
      </c>
      <c r="I51" s="214" t="s">
        <v>476</v>
      </c>
      <c r="J51" s="134">
        <v>1.5</v>
      </c>
      <c r="K51" s="306" t="s">
        <v>584</v>
      </c>
      <c r="L51" s="135">
        <v>1.5</v>
      </c>
      <c r="M51" s="216" t="s">
        <v>271</v>
      </c>
      <c r="N51" s="243">
        <v>2</v>
      </c>
      <c r="O51" s="307" t="s">
        <v>584</v>
      </c>
      <c r="P51" s="135">
        <v>1</v>
      </c>
      <c r="Q51" s="216" t="s">
        <v>477</v>
      </c>
      <c r="R51" s="243">
        <v>2.5</v>
      </c>
      <c r="S51" s="214" t="s">
        <v>478</v>
      </c>
      <c r="T51" s="134">
        <v>1</v>
      </c>
      <c r="U51" s="306" t="s">
        <v>584</v>
      </c>
      <c r="V51" s="135">
        <v>1.5</v>
      </c>
      <c r="W51" s="218" t="s">
        <v>530</v>
      </c>
      <c r="X51" s="136">
        <v>2.5</v>
      </c>
      <c r="Y51" s="219" t="s">
        <v>479</v>
      </c>
      <c r="Z51" s="137">
        <v>3</v>
      </c>
    </row>
    <row r="52" spans="2:26" ht="100.5" customHeight="1" x14ac:dyDescent="0.2">
      <c r="B52" s="346"/>
      <c r="C52" s="329" t="s">
        <v>85</v>
      </c>
      <c r="D52" s="42" t="s">
        <v>86</v>
      </c>
      <c r="E52" s="37" t="s">
        <v>272</v>
      </c>
      <c r="F52" s="66" t="s">
        <v>585</v>
      </c>
      <c r="G52" s="308" t="s">
        <v>660</v>
      </c>
      <c r="H52" s="309">
        <v>2</v>
      </c>
      <c r="I52" s="310" t="s">
        <v>661</v>
      </c>
      <c r="J52" s="311">
        <v>2</v>
      </c>
      <c r="K52" s="306" t="s">
        <v>662</v>
      </c>
      <c r="L52" s="312">
        <v>1</v>
      </c>
      <c r="M52" s="313" t="s">
        <v>663</v>
      </c>
      <c r="N52" s="314">
        <v>2</v>
      </c>
      <c r="O52" s="307" t="s">
        <v>664</v>
      </c>
      <c r="P52" s="312">
        <v>1</v>
      </c>
      <c r="Q52" s="313" t="s">
        <v>665</v>
      </c>
      <c r="R52" s="314">
        <v>2</v>
      </c>
      <c r="S52" s="310" t="s">
        <v>666</v>
      </c>
      <c r="T52" s="311">
        <v>1.5</v>
      </c>
      <c r="U52" s="306" t="s">
        <v>667</v>
      </c>
      <c r="V52" s="312">
        <v>1</v>
      </c>
      <c r="W52" s="304" t="s">
        <v>586</v>
      </c>
      <c r="X52" s="315">
        <v>2</v>
      </c>
      <c r="Y52" s="305" t="s">
        <v>586</v>
      </c>
      <c r="Z52" s="316">
        <v>2</v>
      </c>
    </row>
    <row r="53" spans="2:26" ht="100.5" customHeight="1" x14ac:dyDescent="0.2">
      <c r="B53" s="346"/>
      <c r="C53" s="330"/>
      <c r="D53" s="27" t="s">
        <v>87</v>
      </c>
      <c r="E53" s="317" t="s">
        <v>273</v>
      </c>
      <c r="F53" s="318" t="s">
        <v>587</v>
      </c>
      <c r="G53" s="308" t="s">
        <v>635</v>
      </c>
      <c r="H53" s="309">
        <v>2</v>
      </c>
      <c r="I53" s="310" t="s">
        <v>635</v>
      </c>
      <c r="J53" s="311">
        <v>2</v>
      </c>
      <c r="K53" s="306" t="s">
        <v>635</v>
      </c>
      <c r="L53" s="312">
        <v>2</v>
      </c>
      <c r="M53" s="313" t="s">
        <v>635</v>
      </c>
      <c r="N53" s="314">
        <v>2</v>
      </c>
      <c r="O53" s="307" t="s">
        <v>635</v>
      </c>
      <c r="P53" s="312">
        <v>2</v>
      </c>
      <c r="Q53" s="313" t="s">
        <v>635</v>
      </c>
      <c r="R53" s="314">
        <v>2</v>
      </c>
      <c r="S53" s="310" t="s">
        <v>635</v>
      </c>
      <c r="T53" s="311">
        <v>2</v>
      </c>
      <c r="U53" s="307" t="s">
        <v>635</v>
      </c>
      <c r="V53" s="312">
        <v>2</v>
      </c>
      <c r="W53" s="304" t="s">
        <v>635</v>
      </c>
      <c r="X53" s="315">
        <v>2</v>
      </c>
      <c r="Y53" s="305" t="s">
        <v>635</v>
      </c>
      <c r="Z53" s="316">
        <v>2</v>
      </c>
    </row>
    <row r="54" spans="2:26" ht="100.5" customHeight="1" thickBot="1" x14ac:dyDescent="0.25">
      <c r="B54" s="346"/>
      <c r="C54" s="331"/>
      <c r="D54" s="44" t="s">
        <v>88</v>
      </c>
      <c r="E54" s="38" t="s">
        <v>274</v>
      </c>
      <c r="F54" s="68" t="s">
        <v>668</v>
      </c>
      <c r="G54" s="213" t="s">
        <v>275</v>
      </c>
      <c r="H54" s="133">
        <v>1.5</v>
      </c>
      <c r="I54" s="214" t="s">
        <v>588</v>
      </c>
      <c r="J54" s="134">
        <v>2</v>
      </c>
      <c r="K54" s="306" t="s">
        <v>589</v>
      </c>
      <c r="L54" s="312">
        <v>2</v>
      </c>
      <c r="M54" s="216" t="s">
        <v>276</v>
      </c>
      <c r="N54" s="243">
        <v>1.5</v>
      </c>
      <c r="O54" s="307" t="s">
        <v>590</v>
      </c>
      <c r="P54" s="312">
        <v>2</v>
      </c>
      <c r="Q54" s="216" t="s">
        <v>480</v>
      </c>
      <c r="R54" s="243">
        <v>1.5</v>
      </c>
      <c r="S54" s="214" t="s">
        <v>591</v>
      </c>
      <c r="T54" s="134">
        <v>1</v>
      </c>
      <c r="U54" s="215" t="s">
        <v>277</v>
      </c>
      <c r="V54" s="135">
        <v>2</v>
      </c>
      <c r="W54" s="304" t="s">
        <v>592</v>
      </c>
      <c r="X54" s="315">
        <v>1.5</v>
      </c>
      <c r="Y54" s="219" t="s">
        <v>278</v>
      </c>
      <c r="Z54" s="137">
        <v>2</v>
      </c>
    </row>
    <row r="55" spans="2:26" ht="100.5" customHeight="1" thickBot="1" x14ac:dyDescent="0.25">
      <c r="B55" s="101"/>
      <c r="C55" s="23"/>
      <c r="D55" s="45"/>
      <c r="E55" s="8"/>
      <c r="F55" s="65"/>
      <c r="G55" s="244"/>
      <c r="H55" s="245"/>
      <c r="I55" s="246"/>
      <c r="J55" s="245"/>
      <c r="K55" s="246"/>
      <c r="L55" s="247"/>
      <c r="M55" s="244"/>
      <c r="N55" s="245"/>
      <c r="O55" s="246"/>
      <c r="P55" s="247"/>
      <c r="Q55" s="244"/>
      <c r="R55" s="245"/>
      <c r="S55" s="246"/>
      <c r="T55" s="245"/>
      <c r="U55" s="246"/>
      <c r="V55" s="247"/>
      <c r="W55" s="244"/>
      <c r="X55" s="245"/>
      <c r="Y55" s="246"/>
      <c r="Z55" s="245"/>
    </row>
    <row r="56" spans="2:26" ht="100.5" customHeight="1" x14ac:dyDescent="0.2">
      <c r="B56" s="336" t="s">
        <v>89</v>
      </c>
      <c r="C56" s="337" t="s">
        <v>90</v>
      </c>
      <c r="D56" s="189" t="s">
        <v>91</v>
      </c>
      <c r="E56" s="37" t="s">
        <v>279</v>
      </c>
      <c r="F56" s="66" t="s">
        <v>280</v>
      </c>
      <c r="G56" s="216" t="s">
        <v>281</v>
      </c>
      <c r="H56" s="243">
        <v>1</v>
      </c>
      <c r="I56" s="214" t="s">
        <v>282</v>
      </c>
      <c r="J56" s="134">
        <v>1.5</v>
      </c>
      <c r="K56" s="215" t="s">
        <v>283</v>
      </c>
      <c r="L56" s="135">
        <v>1.5</v>
      </c>
      <c r="M56" s="216" t="s">
        <v>284</v>
      </c>
      <c r="N56" s="243">
        <v>1.5</v>
      </c>
      <c r="O56" s="217" t="s">
        <v>285</v>
      </c>
      <c r="P56" s="135">
        <v>2</v>
      </c>
      <c r="Q56" s="216" t="s">
        <v>286</v>
      </c>
      <c r="R56" s="243">
        <v>2</v>
      </c>
      <c r="S56" s="214" t="s">
        <v>287</v>
      </c>
      <c r="T56" s="134">
        <v>3</v>
      </c>
      <c r="U56" s="215" t="s">
        <v>288</v>
      </c>
      <c r="V56" s="135">
        <v>2</v>
      </c>
      <c r="W56" s="218" t="s">
        <v>593</v>
      </c>
      <c r="X56" s="136">
        <v>1.5</v>
      </c>
      <c r="Y56" s="219" t="s">
        <v>594</v>
      </c>
      <c r="Z56" s="137">
        <v>0</v>
      </c>
    </row>
    <row r="57" spans="2:26" ht="100.5" customHeight="1" x14ac:dyDescent="0.2">
      <c r="B57" s="336"/>
      <c r="C57" s="338"/>
      <c r="D57" s="190" t="s">
        <v>92</v>
      </c>
      <c r="E57" s="20" t="s">
        <v>290</v>
      </c>
      <c r="F57" s="67" t="s">
        <v>291</v>
      </c>
      <c r="G57" s="216" t="s">
        <v>292</v>
      </c>
      <c r="H57" s="243">
        <v>1.5</v>
      </c>
      <c r="I57" s="214" t="s">
        <v>293</v>
      </c>
      <c r="J57" s="134">
        <v>2</v>
      </c>
      <c r="K57" s="215" t="s">
        <v>294</v>
      </c>
      <c r="L57" s="135">
        <v>1.5</v>
      </c>
      <c r="M57" s="216" t="s">
        <v>295</v>
      </c>
      <c r="N57" s="243">
        <v>1.5</v>
      </c>
      <c r="O57" s="217" t="s">
        <v>296</v>
      </c>
      <c r="P57" s="135">
        <v>1.5</v>
      </c>
      <c r="Q57" s="216" t="s">
        <v>297</v>
      </c>
      <c r="R57" s="243">
        <v>2</v>
      </c>
      <c r="S57" s="214" t="s">
        <v>298</v>
      </c>
      <c r="T57" s="134">
        <v>3</v>
      </c>
      <c r="U57" s="215" t="s">
        <v>299</v>
      </c>
      <c r="V57" s="135">
        <v>1.5</v>
      </c>
      <c r="W57" s="218" t="s">
        <v>595</v>
      </c>
      <c r="X57" s="136">
        <v>1.5</v>
      </c>
      <c r="Y57" s="219" t="s">
        <v>300</v>
      </c>
      <c r="Z57" s="137">
        <v>0.5</v>
      </c>
    </row>
    <row r="58" spans="2:26" ht="100.5" customHeight="1" thickBot="1" x14ac:dyDescent="0.25">
      <c r="B58" s="336"/>
      <c r="C58" s="339"/>
      <c r="D58" s="319" t="s">
        <v>93</v>
      </c>
      <c r="E58" s="38" t="s">
        <v>481</v>
      </c>
      <c r="F58" s="68" t="s">
        <v>301</v>
      </c>
      <c r="G58" s="216" t="s">
        <v>302</v>
      </c>
      <c r="H58" s="243">
        <v>1.5</v>
      </c>
      <c r="I58" s="214" t="s">
        <v>303</v>
      </c>
      <c r="J58" s="134">
        <v>2</v>
      </c>
      <c r="K58" s="215" t="s">
        <v>304</v>
      </c>
      <c r="L58" s="135">
        <v>1</v>
      </c>
      <c r="M58" s="216" t="s">
        <v>305</v>
      </c>
      <c r="N58" s="243">
        <v>1.5</v>
      </c>
      <c r="O58" s="217" t="s">
        <v>306</v>
      </c>
      <c r="P58" s="135">
        <v>1</v>
      </c>
      <c r="Q58" s="216" t="s">
        <v>307</v>
      </c>
      <c r="R58" s="243">
        <v>2</v>
      </c>
      <c r="S58" s="214" t="s">
        <v>308</v>
      </c>
      <c r="T58" s="134">
        <v>3</v>
      </c>
      <c r="U58" s="215" t="s">
        <v>309</v>
      </c>
      <c r="V58" s="135">
        <v>1.5</v>
      </c>
      <c r="W58" s="218" t="s">
        <v>596</v>
      </c>
      <c r="X58" s="136">
        <v>1.5</v>
      </c>
      <c r="Y58" s="219" t="s">
        <v>310</v>
      </c>
      <c r="Z58" s="137">
        <v>1</v>
      </c>
    </row>
    <row r="59" spans="2:26" ht="100.5" customHeight="1" x14ac:dyDescent="0.2">
      <c r="B59" s="336"/>
      <c r="C59" s="340" t="s">
        <v>94</v>
      </c>
      <c r="D59" s="191" t="s">
        <v>95</v>
      </c>
      <c r="E59" s="37" t="s">
        <v>311</v>
      </c>
      <c r="F59" s="66" t="s">
        <v>312</v>
      </c>
      <c r="G59" s="216" t="s">
        <v>281</v>
      </c>
      <c r="H59" s="243">
        <v>1.5</v>
      </c>
      <c r="I59" s="214" t="s">
        <v>282</v>
      </c>
      <c r="J59" s="134">
        <v>2</v>
      </c>
      <c r="K59" s="215" t="s">
        <v>283</v>
      </c>
      <c r="L59" s="135">
        <v>2</v>
      </c>
      <c r="M59" s="216" t="s">
        <v>284</v>
      </c>
      <c r="N59" s="243">
        <v>1.5</v>
      </c>
      <c r="O59" s="217" t="s">
        <v>285</v>
      </c>
      <c r="P59" s="135">
        <v>2</v>
      </c>
      <c r="Q59" s="216" t="s">
        <v>286</v>
      </c>
      <c r="R59" s="243">
        <v>2</v>
      </c>
      <c r="S59" s="214" t="s">
        <v>287</v>
      </c>
      <c r="T59" s="134">
        <v>3</v>
      </c>
      <c r="U59" s="215" t="s">
        <v>288</v>
      </c>
      <c r="V59" s="135">
        <v>2.5</v>
      </c>
      <c r="W59" s="218" t="s">
        <v>597</v>
      </c>
      <c r="X59" s="136">
        <v>2.5</v>
      </c>
      <c r="Y59" s="219" t="s">
        <v>289</v>
      </c>
      <c r="Z59" s="137">
        <v>1</v>
      </c>
    </row>
    <row r="60" spans="2:26" ht="100.5" customHeight="1" x14ac:dyDescent="0.2">
      <c r="B60" s="336"/>
      <c r="C60" s="341"/>
      <c r="D60" s="192" t="s">
        <v>96</v>
      </c>
      <c r="E60" s="20" t="s">
        <v>313</v>
      </c>
      <c r="F60" s="67" t="s">
        <v>314</v>
      </c>
      <c r="G60" s="216" t="s">
        <v>315</v>
      </c>
      <c r="H60" s="243">
        <v>1.5</v>
      </c>
      <c r="I60" s="214" t="s">
        <v>316</v>
      </c>
      <c r="J60" s="134">
        <v>2.5</v>
      </c>
      <c r="K60" s="215" t="s">
        <v>317</v>
      </c>
      <c r="L60" s="135">
        <v>2</v>
      </c>
      <c r="M60" s="216" t="s">
        <v>318</v>
      </c>
      <c r="N60" s="243">
        <v>1.5</v>
      </c>
      <c r="O60" s="217" t="s">
        <v>319</v>
      </c>
      <c r="P60" s="135">
        <v>2</v>
      </c>
      <c r="Q60" s="216" t="s">
        <v>320</v>
      </c>
      <c r="R60" s="243">
        <v>2</v>
      </c>
      <c r="S60" s="214" t="s">
        <v>321</v>
      </c>
      <c r="T60" s="134">
        <v>3</v>
      </c>
      <c r="U60" s="215" t="s">
        <v>322</v>
      </c>
      <c r="V60" s="135">
        <v>3</v>
      </c>
      <c r="W60" s="218" t="s">
        <v>598</v>
      </c>
      <c r="X60" s="136">
        <v>2.5</v>
      </c>
      <c r="Y60" s="219" t="s">
        <v>323</v>
      </c>
      <c r="Z60" s="137">
        <v>1</v>
      </c>
    </row>
    <row r="61" spans="2:26" ht="100.5" customHeight="1" thickBot="1" x14ac:dyDescent="0.25">
      <c r="B61" s="336"/>
      <c r="C61" s="342"/>
      <c r="D61" s="193" t="s">
        <v>97</v>
      </c>
      <c r="E61" s="38" t="s">
        <v>324</v>
      </c>
      <c r="F61" s="68" t="s">
        <v>325</v>
      </c>
      <c r="G61" s="216" t="s">
        <v>599</v>
      </c>
      <c r="H61" s="243">
        <v>1.5</v>
      </c>
      <c r="I61" s="214" t="s">
        <v>600</v>
      </c>
      <c r="J61" s="134">
        <v>2</v>
      </c>
      <c r="K61" s="215" t="s">
        <v>601</v>
      </c>
      <c r="L61" s="135">
        <v>0.5</v>
      </c>
      <c r="M61" s="216" t="s">
        <v>326</v>
      </c>
      <c r="N61" s="243">
        <v>1.5</v>
      </c>
      <c r="O61" s="217" t="s">
        <v>602</v>
      </c>
      <c r="P61" s="135">
        <v>0.5</v>
      </c>
      <c r="Q61" s="216" t="s">
        <v>327</v>
      </c>
      <c r="R61" s="243">
        <v>2.5</v>
      </c>
      <c r="S61" s="214" t="s">
        <v>603</v>
      </c>
      <c r="T61" s="134">
        <v>2.5</v>
      </c>
      <c r="U61" s="215" t="s">
        <v>328</v>
      </c>
      <c r="V61" s="135">
        <v>1</v>
      </c>
      <c r="W61" s="218" t="s">
        <v>604</v>
      </c>
      <c r="X61" s="136">
        <v>1.5</v>
      </c>
      <c r="Y61" s="219" t="s">
        <v>605</v>
      </c>
      <c r="Z61" s="137">
        <v>2</v>
      </c>
    </row>
    <row r="62" spans="2:26" x14ac:dyDescent="0.2">
      <c r="B62" s="99"/>
      <c r="C62" s="7"/>
      <c r="D62" s="8"/>
      <c r="E62" s="8"/>
      <c r="F62" s="65"/>
      <c r="G62" s="26"/>
      <c r="H62" s="231"/>
      <c r="I62" s="26"/>
      <c r="J62" s="231"/>
      <c r="K62" s="26"/>
      <c r="L62" s="232"/>
      <c r="M62" s="26"/>
      <c r="N62" s="231"/>
      <c r="O62" s="26"/>
      <c r="P62" s="232"/>
      <c r="Q62" s="26"/>
      <c r="R62" s="231"/>
      <c r="S62" s="26"/>
      <c r="T62" s="231"/>
      <c r="U62" s="26"/>
      <c r="V62" s="232"/>
      <c r="W62" s="26"/>
      <c r="X62" s="231"/>
      <c r="Y62" s="26"/>
      <c r="Z62" s="231"/>
    </row>
  </sheetData>
  <sheetProtection sheet="1" objects="1" scenarios="1"/>
  <customSheetViews>
    <customSheetView guid="{9A2279C9-39B1-413D-95F9-6D8E381847D5}" scale="85">
      <pane xSplit="4" ySplit="13" topLeftCell="E44" activePane="bottomRight" state="frozen"/>
      <selection pane="bottomRight" activeCell="E22" sqref="E22"/>
      <pageMargins left="0.7" right="0.7" top="0.75" bottom="0.75" header="0.3" footer="0.3"/>
      <pageSetup scale="25" fitToWidth="0" fitToHeight="0" orientation="portrait" r:id="rId1"/>
    </customSheetView>
    <customSheetView guid="{7B72B63B-5A25-4873-9639-AB0B1EFBFA30}" scale="85">
      <pane xSplit="4" ySplit="13" topLeftCell="E44" activePane="bottomRight" state="frozen"/>
      <selection pane="bottomRight" activeCell="E22" sqref="E22"/>
      <pageMargins left="0.7" right="0.7" top="0.75" bottom="0.75" header="0.3" footer="0.3"/>
      <pageSetup scale="25" fitToWidth="0" fitToHeight="0" orientation="portrait" r:id="rId2"/>
    </customSheetView>
  </customSheetViews>
  <mergeCells count="41">
    <mergeCell ref="W6:Z6"/>
    <mergeCell ref="W7:X7"/>
    <mergeCell ref="Y7:Z7"/>
    <mergeCell ref="G6:L6"/>
    <mergeCell ref="M6:P6"/>
    <mergeCell ref="K7:L7"/>
    <mergeCell ref="M7:N7"/>
    <mergeCell ref="O7:P7"/>
    <mergeCell ref="Q6:V6"/>
    <mergeCell ref="Q7:R7"/>
    <mergeCell ref="S7:T7"/>
    <mergeCell ref="U7:V7"/>
    <mergeCell ref="B22:B39"/>
    <mergeCell ref="B41:B54"/>
    <mergeCell ref="B56:B61"/>
    <mergeCell ref="C29:C32"/>
    <mergeCell ref="C59:C61"/>
    <mergeCell ref="C56:C58"/>
    <mergeCell ref="C33:C39"/>
    <mergeCell ref="C41:C44"/>
    <mergeCell ref="C45:C48"/>
    <mergeCell ref="C49:C51"/>
    <mergeCell ref="C52:C54"/>
    <mergeCell ref="C22:C24"/>
    <mergeCell ref="C25:C28"/>
    <mergeCell ref="C15:C17"/>
    <mergeCell ref="C18:C20"/>
    <mergeCell ref="G7:H7"/>
    <mergeCell ref="I7:J7"/>
    <mergeCell ref="B2:I2"/>
    <mergeCell ref="B15:B20"/>
    <mergeCell ref="G8:H8"/>
    <mergeCell ref="I8:J8"/>
    <mergeCell ref="U8:V8"/>
    <mergeCell ref="W8:X8"/>
    <mergeCell ref="Y8:Z8"/>
    <mergeCell ref="K8:L8"/>
    <mergeCell ref="M8:N8"/>
    <mergeCell ref="O8:P8"/>
    <mergeCell ref="Q8:R8"/>
    <mergeCell ref="S8:T8"/>
  </mergeCells>
  <pageMargins left="0.7" right="0.7" top="0.75" bottom="0.75" header="0.3" footer="0.3"/>
  <pageSetup scale="25" fitToWidth="0"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6"/>
  <sheetViews>
    <sheetView zoomScale="70" zoomScaleNormal="70" workbookViewId="0">
      <pane xSplit="3" ySplit="12" topLeftCell="D13" activePane="bottomRight" state="frozen"/>
      <selection pane="topRight" activeCell="D1" sqref="D1"/>
      <selection pane="bottomLeft" activeCell="A13" sqref="A13"/>
      <selection pane="bottomRight"/>
    </sheetView>
  </sheetViews>
  <sheetFormatPr baseColWidth="10" defaultColWidth="8.85546875" defaultRowHeight="23.25" x14ac:dyDescent="0.2"/>
  <cols>
    <col min="1" max="1" width="5.7109375" style="1" customWidth="1"/>
    <col min="2" max="2" width="5.7109375" style="96" customWidth="1"/>
    <col min="3" max="3" width="40.28515625" style="1" customWidth="1"/>
    <col min="4" max="4" width="51.140625" style="1" customWidth="1"/>
    <col min="5" max="5" width="27.7109375" style="62" customWidth="1"/>
    <col min="6" max="6" width="16.42578125" style="290" customWidth="1"/>
    <col min="7" max="7" width="17.5703125" style="1" customWidth="1"/>
    <col min="8" max="8" width="9.28515625" style="203" customWidth="1"/>
    <col min="9" max="9" width="17.5703125" style="1" bestFit="1" customWidth="1"/>
    <col min="10" max="10" width="9.42578125" style="104" customWidth="1"/>
    <col min="11" max="11" width="17.5703125" style="1" bestFit="1" customWidth="1"/>
    <col min="12" max="12" width="10.85546875" style="108" bestFit="1" customWidth="1"/>
    <col min="13" max="13" width="17.5703125" style="1" bestFit="1" customWidth="1"/>
    <col min="14" max="14" width="10.85546875" style="104" bestFit="1" customWidth="1"/>
    <col min="15" max="15" width="17.5703125" style="1" bestFit="1" customWidth="1"/>
    <col min="16" max="16" width="10.85546875" style="108" bestFit="1" customWidth="1"/>
    <col min="17" max="17" width="17.5703125" style="1" bestFit="1" customWidth="1"/>
    <col min="18" max="18" width="10.85546875" style="104" bestFit="1" customWidth="1"/>
    <col min="19" max="19" width="17.5703125" style="1" bestFit="1" customWidth="1"/>
    <col min="20" max="20" width="10.85546875" style="104" bestFit="1" customWidth="1"/>
    <col min="21" max="21" width="17.5703125" style="1" bestFit="1" customWidth="1"/>
    <col min="22" max="22" width="10.85546875" style="108" bestFit="1" customWidth="1"/>
    <col min="23" max="23" width="17.5703125" style="1" bestFit="1" customWidth="1"/>
    <col min="24" max="24" width="10.85546875" style="104" bestFit="1" customWidth="1"/>
    <col min="25" max="25" width="17.5703125" style="1" bestFit="1" customWidth="1"/>
    <col min="26" max="26" width="10.85546875" style="104" bestFit="1" customWidth="1"/>
    <col min="27" max="28" width="8.85546875" style="1"/>
    <col min="29" max="29" width="15" style="1" bestFit="1" customWidth="1"/>
    <col min="30" max="16384" width="8.85546875" style="1"/>
  </cols>
  <sheetData>
    <row r="1" spans="1:38" ht="12.75" x14ac:dyDescent="0.2">
      <c r="B1" s="1"/>
      <c r="D1" s="2"/>
      <c r="E1" s="1"/>
      <c r="F1" s="1"/>
      <c r="H1" s="201"/>
      <c r="J1" s="57"/>
      <c r="L1" s="57"/>
      <c r="N1" s="57"/>
    </row>
    <row r="2" spans="1:38" ht="26.25" x14ac:dyDescent="0.2">
      <c r="B2" s="347" t="s">
        <v>0</v>
      </c>
      <c r="C2" s="347"/>
      <c r="D2" s="347"/>
      <c r="E2" s="347"/>
      <c r="F2" s="347"/>
      <c r="G2" s="347"/>
      <c r="H2" s="347"/>
      <c r="I2" s="347"/>
      <c r="J2" s="107"/>
      <c r="L2" s="57"/>
      <c r="N2" s="57"/>
    </row>
    <row r="3" spans="1:38" ht="31.5" customHeight="1" x14ac:dyDescent="0.2">
      <c r="B3" s="1"/>
      <c r="D3" s="2"/>
      <c r="E3" s="1"/>
      <c r="F3" s="1"/>
      <c r="H3" s="201"/>
      <c r="J3" s="57"/>
      <c r="L3" s="57"/>
      <c r="N3" s="57"/>
    </row>
    <row r="4" spans="1:38" ht="12.75" x14ac:dyDescent="0.2">
      <c r="A4" s="5"/>
      <c r="B4" s="5"/>
      <c r="C4" s="5"/>
      <c r="D4" s="6"/>
      <c r="E4" s="5"/>
      <c r="F4" s="5"/>
      <c r="G4" s="5"/>
      <c r="H4" s="202"/>
      <c r="I4" s="5"/>
      <c r="J4" s="103"/>
      <c r="L4" s="57"/>
      <c r="N4" s="57"/>
      <c r="Q4" s="9"/>
      <c r="S4" s="9"/>
      <c r="U4" s="9"/>
      <c r="W4" s="9"/>
      <c r="Y4" s="9"/>
    </row>
    <row r="5" spans="1:38" ht="12.75" x14ac:dyDescent="0.2">
      <c r="B5" s="1"/>
      <c r="D5" s="2"/>
      <c r="E5" s="1"/>
      <c r="F5" s="1"/>
      <c r="H5" s="201"/>
      <c r="J5" s="57"/>
      <c r="L5" s="57"/>
      <c r="N5" s="57"/>
      <c r="Q5" s="9"/>
      <c r="S5" s="9"/>
      <c r="U5" s="9"/>
      <c r="W5" s="9"/>
      <c r="Y5" s="9"/>
    </row>
    <row r="6" spans="1:38" ht="26.25" x14ac:dyDescent="0.2">
      <c r="E6" s="61" t="s">
        <v>329</v>
      </c>
      <c r="F6" s="289"/>
      <c r="G6" s="391" t="s">
        <v>4</v>
      </c>
      <c r="H6" s="392"/>
      <c r="I6" s="392"/>
      <c r="J6" s="392"/>
      <c r="K6" s="392"/>
      <c r="L6" s="393"/>
      <c r="M6" s="392" t="s">
        <v>5</v>
      </c>
      <c r="N6" s="392"/>
      <c r="O6" s="392"/>
      <c r="P6" s="393"/>
      <c r="Q6" s="391" t="s">
        <v>6</v>
      </c>
      <c r="R6" s="392"/>
      <c r="S6" s="392"/>
      <c r="T6" s="392"/>
      <c r="U6" s="392"/>
      <c r="V6" s="393"/>
      <c r="W6" s="392" t="s">
        <v>7</v>
      </c>
      <c r="X6" s="392"/>
      <c r="Y6" s="392"/>
      <c r="Z6" s="392"/>
    </row>
    <row r="7" spans="1:38" x14ac:dyDescent="0.2">
      <c r="G7" s="406" t="s">
        <v>16</v>
      </c>
      <c r="H7" s="407"/>
      <c r="I7" s="404" t="s">
        <v>17</v>
      </c>
      <c r="J7" s="405"/>
      <c r="K7" s="389" t="s">
        <v>99</v>
      </c>
      <c r="L7" s="390"/>
      <c r="M7" s="406" t="s">
        <v>16</v>
      </c>
      <c r="N7" s="407"/>
      <c r="O7" s="389" t="s">
        <v>99</v>
      </c>
      <c r="P7" s="390"/>
      <c r="Q7" s="406" t="s">
        <v>100</v>
      </c>
      <c r="R7" s="407"/>
      <c r="S7" s="404" t="s">
        <v>17</v>
      </c>
      <c r="T7" s="405"/>
      <c r="U7" s="389" t="s">
        <v>99</v>
      </c>
      <c r="V7" s="390"/>
      <c r="W7" s="400" t="s">
        <v>20</v>
      </c>
      <c r="X7" s="401"/>
      <c r="Y7" s="402" t="s">
        <v>21</v>
      </c>
      <c r="Z7" s="403"/>
    </row>
    <row r="8" spans="1:38" ht="90.75" customHeight="1" x14ac:dyDescent="0.2">
      <c r="G8" s="408" t="s">
        <v>101</v>
      </c>
      <c r="H8" s="409"/>
      <c r="I8" s="410" t="s">
        <v>482</v>
      </c>
      <c r="J8" s="409"/>
      <c r="K8" s="410" t="s">
        <v>102</v>
      </c>
      <c r="L8" s="412"/>
      <c r="M8" s="408" t="s">
        <v>103</v>
      </c>
      <c r="N8" s="411"/>
      <c r="O8" s="410" t="s">
        <v>104</v>
      </c>
      <c r="P8" s="412"/>
      <c r="Q8" s="408" t="s">
        <v>105</v>
      </c>
      <c r="R8" s="411"/>
      <c r="S8" s="410" t="s">
        <v>106</v>
      </c>
      <c r="T8" s="411"/>
      <c r="U8" s="410" t="s">
        <v>107</v>
      </c>
      <c r="V8" s="412"/>
      <c r="W8" s="408" t="s">
        <v>108</v>
      </c>
      <c r="X8" s="411"/>
      <c r="Y8" s="410" t="s">
        <v>109</v>
      </c>
      <c r="Z8" s="409"/>
    </row>
    <row r="9" spans="1:38" x14ac:dyDescent="0.2">
      <c r="E9" s="1"/>
      <c r="F9" s="1"/>
      <c r="G9" s="9"/>
      <c r="I9" s="9"/>
      <c r="K9" s="9"/>
      <c r="L9" s="104"/>
      <c r="M9" s="9"/>
      <c r="O9" s="9"/>
      <c r="P9" s="104"/>
      <c r="Q9" s="9"/>
      <c r="S9" s="9"/>
      <c r="U9" s="9"/>
      <c r="V9" s="104"/>
      <c r="W9" s="9"/>
      <c r="Y9" s="9"/>
    </row>
    <row r="10" spans="1:38" ht="12.75" x14ac:dyDescent="0.2">
      <c r="B10" s="1"/>
      <c r="D10" s="62"/>
      <c r="E10" s="1"/>
      <c r="F10" s="1"/>
      <c r="G10" s="9"/>
      <c r="H10" s="201"/>
      <c r="I10" s="9"/>
      <c r="J10" s="57"/>
      <c r="K10" s="59"/>
      <c r="L10" s="57"/>
      <c r="M10" s="9"/>
      <c r="N10" s="57"/>
      <c r="O10" s="59"/>
      <c r="P10" s="57"/>
      <c r="Q10" s="9"/>
      <c r="R10" s="57"/>
      <c r="S10" s="9"/>
      <c r="T10" s="57"/>
      <c r="U10" s="59"/>
      <c r="V10" s="57"/>
      <c r="W10" s="9"/>
      <c r="X10" s="57"/>
      <c r="Y10" s="9"/>
      <c r="Z10" s="57"/>
    </row>
    <row r="11" spans="1:38" x14ac:dyDescent="0.2">
      <c r="B11" s="97"/>
      <c r="C11" s="7"/>
      <c r="D11" s="7"/>
      <c r="E11" s="63"/>
      <c r="F11" s="63"/>
      <c r="G11" s="7"/>
      <c r="H11" s="204"/>
      <c r="I11" s="7"/>
      <c r="J11" s="105"/>
      <c r="K11" s="7"/>
      <c r="L11" s="109"/>
      <c r="M11" s="7"/>
      <c r="N11" s="105"/>
      <c r="O11" s="7"/>
      <c r="P11" s="109"/>
      <c r="Q11" s="7"/>
      <c r="R11" s="105"/>
      <c r="S11" s="7"/>
      <c r="T11" s="105"/>
      <c r="U11" s="7"/>
      <c r="V11" s="109"/>
      <c r="W11" s="7"/>
      <c r="X11" s="105"/>
      <c r="Y11" s="7"/>
      <c r="Z11" s="105"/>
    </row>
    <row r="12" spans="1:38" s="18" customFormat="1" x14ac:dyDescent="0.2">
      <c r="B12" s="98"/>
      <c r="C12" s="16" t="s">
        <v>401</v>
      </c>
      <c r="D12" s="16" t="s">
        <v>110</v>
      </c>
      <c r="E12" s="64" t="s">
        <v>544</v>
      </c>
      <c r="F12" s="295" t="s">
        <v>330</v>
      </c>
      <c r="G12" s="16" t="s">
        <v>111</v>
      </c>
      <c r="H12" s="205" t="s">
        <v>331</v>
      </c>
      <c r="I12" s="19" t="s">
        <v>111</v>
      </c>
      <c r="J12" s="200" t="s">
        <v>331</v>
      </c>
      <c r="K12" s="19" t="s">
        <v>111</v>
      </c>
      <c r="L12" s="200" t="s">
        <v>331</v>
      </c>
      <c r="M12" s="19" t="s">
        <v>111</v>
      </c>
      <c r="N12" s="19" t="s">
        <v>331</v>
      </c>
      <c r="O12" s="16" t="s">
        <v>111</v>
      </c>
      <c r="P12" s="60" t="s">
        <v>331</v>
      </c>
      <c r="Q12" s="19" t="s">
        <v>111</v>
      </c>
      <c r="R12" s="19" t="s">
        <v>331</v>
      </c>
      <c r="S12" s="19" t="s">
        <v>111</v>
      </c>
      <c r="T12" s="19" t="s">
        <v>331</v>
      </c>
      <c r="U12" s="19" t="s">
        <v>111</v>
      </c>
      <c r="V12" s="60" t="s">
        <v>331</v>
      </c>
      <c r="W12" s="19" t="s">
        <v>111</v>
      </c>
      <c r="X12" s="19" t="s">
        <v>331</v>
      </c>
      <c r="Y12" s="19" t="s">
        <v>111</v>
      </c>
      <c r="Z12" s="19" t="s">
        <v>331</v>
      </c>
    </row>
    <row r="13" spans="1:38" x14ac:dyDescent="0.2">
      <c r="B13" s="99"/>
      <c r="C13" s="8"/>
      <c r="D13" s="8"/>
      <c r="E13" s="65"/>
      <c r="F13" s="110"/>
      <c r="G13" s="8"/>
      <c r="H13" s="206"/>
      <c r="I13" s="8"/>
      <c r="J13" s="106"/>
      <c r="K13" s="8"/>
      <c r="L13" s="110"/>
      <c r="M13" s="8"/>
      <c r="N13" s="106"/>
      <c r="O13" s="8"/>
      <c r="P13" s="110"/>
      <c r="Q13" s="8"/>
      <c r="R13" s="106"/>
      <c r="S13" s="8"/>
      <c r="T13" s="106"/>
      <c r="U13" s="8"/>
      <c r="V13" s="110"/>
      <c r="W13" s="8"/>
      <c r="X13" s="106"/>
      <c r="Y13" s="8"/>
      <c r="Z13" s="106"/>
    </row>
    <row r="14" spans="1:38" ht="24" thickBot="1" x14ac:dyDescent="0.25">
      <c r="B14" s="99"/>
      <c r="C14" s="8"/>
      <c r="D14" s="8"/>
      <c r="E14" s="65"/>
      <c r="F14" s="110"/>
      <c r="G14" s="8"/>
      <c r="H14" s="206"/>
      <c r="I14" s="8"/>
      <c r="J14" s="106"/>
      <c r="K14" s="8"/>
      <c r="L14" s="110"/>
      <c r="M14" s="8"/>
      <c r="N14" s="106"/>
      <c r="O14" s="8"/>
      <c r="P14" s="110"/>
      <c r="Q14" s="8"/>
      <c r="R14" s="106"/>
      <c r="S14" s="8"/>
      <c r="T14" s="106"/>
      <c r="U14" s="8"/>
      <c r="V14" s="110"/>
      <c r="W14" s="8"/>
      <c r="X14" s="106"/>
      <c r="Y14" s="8"/>
      <c r="Z14" s="106"/>
    </row>
    <row r="15" spans="1:38" ht="50.25" customHeight="1" thickBot="1" x14ac:dyDescent="0.25">
      <c r="B15" s="397" t="s">
        <v>400</v>
      </c>
      <c r="C15" s="273" t="s">
        <v>399</v>
      </c>
      <c r="D15" s="272" t="s">
        <v>398</v>
      </c>
      <c r="E15" s="394" t="s">
        <v>527</v>
      </c>
      <c r="F15" s="298">
        <v>3</v>
      </c>
      <c r="G15" s="213" t="s">
        <v>394</v>
      </c>
      <c r="H15" s="284">
        <v>0</v>
      </c>
      <c r="I15" s="214" t="s">
        <v>394</v>
      </c>
      <c r="J15" s="234">
        <v>0</v>
      </c>
      <c r="K15" s="215" t="s">
        <v>394</v>
      </c>
      <c r="L15" s="235">
        <v>0</v>
      </c>
      <c r="M15" s="213" t="s">
        <v>396</v>
      </c>
      <c r="N15" s="233">
        <v>0.25</v>
      </c>
      <c r="O15" s="215" t="s">
        <v>397</v>
      </c>
      <c r="P15" s="235">
        <v>0.5</v>
      </c>
      <c r="Q15" s="213" t="s">
        <v>396</v>
      </c>
      <c r="R15" s="233">
        <v>0.25</v>
      </c>
      <c r="S15" s="214" t="s">
        <v>395</v>
      </c>
      <c r="T15" s="234">
        <v>0.5</v>
      </c>
      <c r="U15" s="215" t="s">
        <v>681</v>
      </c>
      <c r="V15" s="235">
        <v>0</v>
      </c>
      <c r="W15" s="218" t="s">
        <v>394</v>
      </c>
      <c r="X15" s="236">
        <v>0</v>
      </c>
      <c r="Y15" s="219" t="s">
        <v>394</v>
      </c>
      <c r="Z15" s="237">
        <v>0</v>
      </c>
      <c r="AC15" s="278">
        <f>($F15*H15)^2</f>
        <v>0</v>
      </c>
      <c r="AD15" s="278">
        <f>($F15*J15)^2</f>
        <v>0</v>
      </c>
      <c r="AE15" s="278">
        <f>($F15*L15)^2</f>
        <v>0</v>
      </c>
      <c r="AF15" s="278">
        <f>($F15*N15)^2</f>
        <v>0.5625</v>
      </c>
      <c r="AG15" s="278">
        <f>($F15*P15)^2</f>
        <v>2.25</v>
      </c>
      <c r="AH15" s="278">
        <f>($F15*R15)^2</f>
        <v>0.5625</v>
      </c>
      <c r="AI15" s="278">
        <f>($F15*T15)^2</f>
        <v>2.25</v>
      </c>
      <c r="AJ15" s="278">
        <f>($F15*V15)^2</f>
        <v>0</v>
      </c>
      <c r="AK15" s="278">
        <f>($F15*X15)^2</f>
        <v>0</v>
      </c>
      <c r="AL15" s="278">
        <f>($F15*Z15)^2</f>
        <v>0</v>
      </c>
    </row>
    <row r="16" spans="1:38" ht="57.75" customHeight="1" thickBot="1" x14ac:dyDescent="0.25">
      <c r="B16" s="398"/>
      <c r="C16" s="271" t="s">
        <v>393</v>
      </c>
      <c r="D16" s="266" t="s">
        <v>392</v>
      </c>
      <c r="E16" s="395"/>
      <c r="F16" s="296">
        <v>2</v>
      </c>
      <c r="G16" s="213" t="s">
        <v>391</v>
      </c>
      <c r="H16" s="284">
        <v>0.25</v>
      </c>
      <c r="I16" s="214" t="s">
        <v>390</v>
      </c>
      <c r="J16" s="234">
        <v>0.25</v>
      </c>
      <c r="K16" s="215" t="s">
        <v>682</v>
      </c>
      <c r="L16" s="235">
        <v>0.25</v>
      </c>
      <c r="M16" s="213" t="s">
        <v>389</v>
      </c>
      <c r="N16" s="233">
        <v>0.5</v>
      </c>
      <c r="O16" s="217" t="s">
        <v>388</v>
      </c>
      <c r="P16" s="235">
        <v>0.25</v>
      </c>
      <c r="Q16" s="213" t="s">
        <v>387</v>
      </c>
      <c r="R16" s="233">
        <v>0.25</v>
      </c>
      <c r="S16" s="214" t="s">
        <v>386</v>
      </c>
      <c r="T16" s="234">
        <v>0.5</v>
      </c>
      <c r="U16" s="215" t="s">
        <v>385</v>
      </c>
      <c r="V16" s="235">
        <v>0.25</v>
      </c>
      <c r="W16" s="218" t="s">
        <v>683</v>
      </c>
      <c r="X16" s="236">
        <v>0.25</v>
      </c>
      <c r="Y16" s="219" t="s">
        <v>684</v>
      </c>
      <c r="Z16" s="237">
        <v>0</v>
      </c>
      <c r="AC16" s="278">
        <f t="shared" ref="AC16:AC25" si="0">($F16*H16)^2</f>
        <v>0.25</v>
      </c>
      <c r="AD16" s="278">
        <f t="shared" ref="AD16:AD25" si="1">($F16*J16)^2</f>
        <v>0.25</v>
      </c>
      <c r="AE16" s="278">
        <f t="shared" ref="AE16:AE25" si="2">($F16*L16)^2</f>
        <v>0.25</v>
      </c>
      <c r="AF16" s="278">
        <f t="shared" ref="AF16:AF25" si="3">($F16*N16)^2</f>
        <v>1</v>
      </c>
      <c r="AG16" s="278">
        <f t="shared" ref="AG16:AG25" si="4">($F16*P16)^2</f>
        <v>0.25</v>
      </c>
      <c r="AH16" s="278">
        <f t="shared" ref="AH16:AH25" si="5">($F16*R16)^2</f>
        <v>0.25</v>
      </c>
      <c r="AI16" s="278">
        <f t="shared" ref="AI16:AI25" si="6">($F16*T16)^2</f>
        <v>1</v>
      </c>
      <c r="AJ16" s="278">
        <f t="shared" ref="AJ16:AJ25" si="7">($F16*V16)^2</f>
        <v>0.25</v>
      </c>
      <c r="AK16" s="278">
        <f t="shared" ref="AK16:AK25" si="8">($F16*X16)^2</f>
        <v>0.25</v>
      </c>
      <c r="AL16" s="278">
        <f t="shared" ref="AL16:AL25" si="9">($F16*Z16)^2</f>
        <v>0</v>
      </c>
    </row>
    <row r="17" spans="2:38" ht="79.5" customHeight="1" thickBot="1" x14ac:dyDescent="0.25">
      <c r="B17" s="398"/>
      <c r="C17" s="212" t="s">
        <v>384</v>
      </c>
      <c r="D17" s="266" t="s">
        <v>383</v>
      </c>
      <c r="E17" s="395"/>
      <c r="F17" s="296">
        <v>1</v>
      </c>
      <c r="G17" s="213" t="s">
        <v>382</v>
      </c>
      <c r="H17" s="284">
        <v>0.25</v>
      </c>
      <c r="I17" s="214" t="s">
        <v>381</v>
      </c>
      <c r="J17" s="234">
        <v>0.25</v>
      </c>
      <c r="K17" s="215" t="s">
        <v>380</v>
      </c>
      <c r="L17" s="235">
        <v>0.5</v>
      </c>
      <c r="M17" s="213" t="s">
        <v>378</v>
      </c>
      <c r="N17" s="233">
        <v>0</v>
      </c>
      <c r="O17" s="217" t="s">
        <v>378</v>
      </c>
      <c r="P17" s="235">
        <v>0</v>
      </c>
      <c r="Q17" s="213" t="s">
        <v>627</v>
      </c>
      <c r="R17" s="233">
        <v>0.25</v>
      </c>
      <c r="S17" s="214" t="s">
        <v>381</v>
      </c>
      <c r="T17" s="234">
        <v>0.25</v>
      </c>
      <c r="U17" s="215" t="s">
        <v>379</v>
      </c>
      <c r="V17" s="235">
        <v>0</v>
      </c>
      <c r="W17" s="218" t="s">
        <v>378</v>
      </c>
      <c r="X17" s="236">
        <v>0</v>
      </c>
      <c r="Y17" s="219" t="s">
        <v>378</v>
      </c>
      <c r="Z17" s="237">
        <v>0</v>
      </c>
      <c r="AC17" s="278">
        <f t="shared" si="0"/>
        <v>6.25E-2</v>
      </c>
      <c r="AD17" s="278">
        <f t="shared" si="1"/>
        <v>6.25E-2</v>
      </c>
      <c r="AE17" s="278">
        <f t="shared" si="2"/>
        <v>0.25</v>
      </c>
      <c r="AF17" s="278">
        <f t="shared" si="3"/>
        <v>0</v>
      </c>
      <c r="AG17" s="278">
        <f t="shared" si="4"/>
        <v>0</v>
      </c>
      <c r="AH17" s="278">
        <f t="shared" si="5"/>
        <v>6.25E-2</v>
      </c>
      <c r="AI17" s="278">
        <f t="shared" si="6"/>
        <v>6.25E-2</v>
      </c>
      <c r="AJ17" s="278">
        <f t="shared" si="7"/>
        <v>0</v>
      </c>
      <c r="AK17" s="278">
        <f t="shared" si="8"/>
        <v>0</v>
      </c>
      <c r="AL17" s="278">
        <f t="shared" si="9"/>
        <v>0</v>
      </c>
    </row>
    <row r="18" spans="2:38" ht="44.25" customHeight="1" thickBot="1" x14ac:dyDescent="0.25">
      <c r="B18" s="398"/>
      <c r="C18" s="270" t="s">
        <v>377</v>
      </c>
      <c r="D18" s="266" t="s">
        <v>671</v>
      </c>
      <c r="E18" s="395"/>
      <c r="F18" s="296">
        <v>1.5</v>
      </c>
      <c r="G18" s="213" t="s">
        <v>376</v>
      </c>
      <c r="H18" s="284">
        <v>0</v>
      </c>
      <c r="I18" s="214" t="s">
        <v>375</v>
      </c>
      <c r="J18" s="234">
        <v>0.5</v>
      </c>
      <c r="K18" s="215" t="s">
        <v>374</v>
      </c>
      <c r="L18" s="235">
        <v>0.5</v>
      </c>
      <c r="M18" s="213" t="s">
        <v>373</v>
      </c>
      <c r="N18" s="233">
        <v>0</v>
      </c>
      <c r="O18" s="217" t="s">
        <v>672</v>
      </c>
      <c r="P18" s="235">
        <v>0.25</v>
      </c>
      <c r="Q18" s="213" t="s">
        <v>372</v>
      </c>
      <c r="R18" s="233">
        <v>0</v>
      </c>
      <c r="S18" s="214" t="s">
        <v>371</v>
      </c>
      <c r="T18" s="234">
        <v>0.75</v>
      </c>
      <c r="U18" s="215" t="s">
        <v>370</v>
      </c>
      <c r="V18" s="235">
        <v>0</v>
      </c>
      <c r="W18" s="218" t="s">
        <v>369</v>
      </c>
      <c r="X18" s="236">
        <v>0</v>
      </c>
      <c r="Y18" s="219" t="s">
        <v>369</v>
      </c>
      <c r="Z18" s="237">
        <v>0</v>
      </c>
      <c r="AC18" s="278">
        <f t="shared" si="0"/>
        <v>0</v>
      </c>
      <c r="AD18" s="278">
        <f t="shared" si="1"/>
        <v>0.5625</v>
      </c>
      <c r="AE18" s="278">
        <f t="shared" si="2"/>
        <v>0.5625</v>
      </c>
      <c r="AF18" s="278">
        <f t="shared" si="3"/>
        <v>0</v>
      </c>
      <c r="AG18" s="278">
        <f t="shared" si="4"/>
        <v>0.140625</v>
      </c>
      <c r="AH18" s="278">
        <f t="shared" si="5"/>
        <v>0</v>
      </c>
      <c r="AI18" s="278">
        <f t="shared" si="6"/>
        <v>1.265625</v>
      </c>
      <c r="AJ18" s="278">
        <f t="shared" si="7"/>
        <v>0</v>
      </c>
      <c r="AK18" s="278">
        <f t="shared" si="8"/>
        <v>0</v>
      </c>
      <c r="AL18" s="278">
        <f t="shared" si="9"/>
        <v>0</v>
      </c>
    </row>
    <row r="19" spans="2:38" ht="44.25" customHeight="1" thickBot="1" x14ac:dyDescent="0.25">
      <c r="B19" s="398"/>
      <c r="C19" s="268" t="s">
        <v>368</v>
      </c>
      <c r="D19" s="266" t="s">
        <v>367</v>
      </c>
      <c r="E19" s="395"/>
      <c r="F19" s="296">
        <v>3</v>
      </c>
      <c r="G19" s="213" t="s">
        <v>673</v>
      </c>
      <c r="H19" s="284">
        <v>0.5</v>
      </c>
      <c r="I19" s="214" t="s">
        <v>674</v>
      </c>
      <c r="J19" s="234">
        <v>0.5</v>
      </c>
      <c r="K19" s="215" t="s">
        <v>674</v>
      </c>
      <c r="L19" s="235">
        <v>0.5</v>
      </c>
      <c r="M19" s="213" t="s">
        <v>673</v>
      </c>
      <c r="N19" s="233">
        <v>0.5</v>
      </c>
      <c r="O19" s="217" t="s">
        <v>675</v>
      </c>
      <c r="P19" s="235">
        <v>0.5</v>
      </c>
      <c r="Q19" s="213" t="s">
        <v>676</v>
      </c>
      <c r="R19" s="233">
        <v>0.5</v>
      </c>
      <c r="S19" s="214" t="s">
        <v>628</v>
      </c>
      <c r="T19" s="234">
        <v>0.25</v>
      </c>
      <c r="U19" s="215" t="s">
        <v>366</v>
      </c>
      <c r="V19" s="235">
        <v>0.25</v>
      </c>
      <c r="W19" s="218" t="s">
        <v>677</v>
      </c>
      <c r="X19" s="236">
        <v>0.5</v>
      </c>
      <c r="Y19" s="219" t="s">
        <v>365</v>
      </c>
      <c r="Z19" s="237">
        <v>0.75</v>
      </c>
      <c r="AC19" s="278">
        <f t="shared" si="0"/>
        <v>2.25</v>
      </c>
      <c r="AD19" s="278">
        <f t="shared" si="1"/>
        <v>2.25</v>
      </c>
      <c r="AE19" s="278">
        <f t="shared" si="2"/>
        <v>2.25</v>
      </c>
      <c r="AF19" s="278">
        <f t="shared" si="3"/>
        <v>2.25</v>
      </c>
      <c r="AG19" s="278">
        <f t="shared" si="4"/>
        <v>2.25</v>
      </c>
      <c r="AH19" s="278">
        <f t="shared" si="5"/>
        <v>2.25</v>
      </c>
      <c r="AI19" s="278">
        <f t="shared" si="6"/>
        <v>0.5625</v>
      </c>
      <c r="AJ19" s="278">
        <f t="shared" si="7"/>
        <v>0.5625</v>
      </c>
      <c r="AK19" s="278">
        <f t="shared" si="8"/>
        <v>2.25</v>
      </c>
      <c r="AL19" s="278">
        <f t="shared" si="9"/>
        <v>5.0625</v>
      </c>
    </row>
    <row r="20" spans="2:38" ht="44.25" customHeight="1" thickBot="1" x14ac:dyDescent="0.25">
      <c r="B20" s="398"/>
      <c r="C20" s="269" t="s">
        <v>364</v>
      </c>
      <c r="D20" s="266" t="s">
        <v>363</v>
      </c>
      <c r="E20" s="395"/>
      <c r="F20" s="296">
        <v>1.5</v>
      </c>
      <c r="G20" s="213" t="s">
        <v>362</v>
      </c>
      <c r="H20" s="284">
        <v>0.5</v>
      </c>
      <c r="I20" s="214" t="s">
        <v>362</v>
      </c>
      <c r="J20" s="234">
        <v>0.25</v>
      </c>
      <c r="K20" s="215" t="s">
        <v>362</v>
      </c>
      <c r="L20" s="235">
        <v>0.25</v>
      </c>
      <c r="M20" s="213" t="s">
        <v>361</v>
      </c>
      <c r="N20" s="233">
        <v>0.5</v>
      </c>
      <c r="O20" s="217" t="s">
        <v>361</v>
      </c>
      <c r="P20" s="235">
        <v>0.5</v>
      </c>
      <c r="Q20" s="213" t="s">
        <v>360</v>
      </c>
      <c r="R20" s="233">
        <v>0.75</v>
      </c>
      <c r="S20" s="214" t="s">
        <v>360</v>
      </c>
      <c r="T20" s="234">
        <v>0.75</v>
      </c>
      <c r="U20" s="215" t="s">
        <v>359</v>
      </c>
      <c r="V20" s="235">
        <v>0.75</v>
      </c>
      <c r="W20" s="218" t="s">
        <v>358</v>
      </c>
      <c r="X20" s="236">
        <v>0</v>
      </c>
      <c r="Y20" s="219" t="s">
        <v>358</v>
      </c>
      <c r="Z20" s="237">
        <v>0</v>
      </c>
      <c r="AC20" s="278">
        <f t="shared" si="0"/>
        <v>0.5625</v>
      </c>
      <c r="AD20" s="278">
        <f t="shared" si="1"/>
        <v>0.140625</v>
      </c>
      <c r="AE20" s="278">
        <f t="shared" si="2"/>
        <v>0.140625</v>
      </c>
      <c r="AF20" s="278">
        <f t="shared" si="3"/>
        <v>0.5625</v>
      </c>
      <c r="AG20" s="278">
        <f t="shared" si="4"/>
        <v>0.5625</v>
      </c>
      <c r="AH20" s="278">
        <f t="shared" si="5"/>
        <v>1.265625</v>
      </c>
      <c r="AI20" s="278">
        <f t="shared" si="6"/>
        <v>1.265625</v>
      </c>
      <c r="AJ20" s="278">
        <f t="shared" si="7"/>
        <v>1.265625</v>
      </c>
      <c r="AK20" s="278">
        <f t="shared" si="8"/>
        <v>0</v>
      </c>
      <c r="AL20" s="278">
        <f t="shared" si="9"/>
        <v>0</v>
      </c>
    </row>
    <row r="21" spans="2:38" ht="42" customHeight="1" thickBot="1" x14ac:dyDescent="0.25">
      <c r="B21" s="398"/>
      <c r="C21" s="268" t="s">
        <v>357</v>
      </c>
      <c r="D21" s="266" t="s">
        <v>356</v>
      </c>
      <c r="E21" s="395"/>
      <c r="F21" s="296">
        <v>3</v>
      </c>
      <c r="G21" s="213" t="s">
        <v>355</v>
      </c>
      <c r="H21" s="284">
        <v>0.25</v>
      </c>
      <c r="I21" s="214" t="s">
        <v>678</v>
      </c>
      <c r="J21" s="234">
        <v>0.25</v>
      </c>
      <c r="K21" s="215" t="s">
        <v>679</v>
      </c>
      <c r="L21" s="235">
        <v>0.5</v>
      </c>
      <c r="M21" s="213" t="s">
        <v>355</v>
      </c>
      <c r="N21" s="233">
        <v>0.25</v>
      </c>
      <c r="O21" s="217" t="s">
        <v>679</v>
      </c>
      <c r="P21" s="235">
        <v>0.5</v>
      </c>
      <c r="Q21" s="213" t="s">
        <v>354</v>
      </c>
      <c r="R21" s="233">
        <v>0.25</v>
      </c>
      <c r="S21" s="214" t="s">
        <v>678</v>
      </c>
      <c r="T21" s="234">
        <v>0.25</v>
      </c>
      <c r="U21" s="215" t="s">
        <v>519</v>
      </c>
      <c r="V21" s="235">
        <v>0.75</v>
      </c>
      <c r="W21" s="218" t="s">
        <v>353</v>
      </c>
      <c r="X21" s="236">
        <v>0</v>
      </c>
      <c r="Y21" s="219" t="s">
        <v>353</v>
      </c>
      <c r="Z21" s="237">
        <v>0</v>
      </c>
      <c r="AC21" s="278">
        <f t="shared" si="0"/>
        <v>0.5625</v>
      </c>
      <c r="AD21" s="278">
        <f t="shared" si="1"/>
        <v>0.5625</v>
      </c>
      <c r="AE21" s="278">
        <f t="shared" si="2"/>
        <v>2.25</v>
      </c>
      <c r="AF21" s="278">
        <f t="shared" si="3"/>
        <v>0.5625</v>
      </c>
      <c r="AG21" s="278">
        <f t="shared" si="4"/>
        <v>2.25</v>
      </c>
      <c r="AH21" s="278">
        <f t="shared" si="5"/>
        <v>0.5625</v>
      </c>
      <c r="AI21" s="278">
        <f t="shared" si="6"/>
        <v>0.5625</v>
      </c>
      <c r="AJ21" s="278">
        <f t="shared" si="7"/>
        <v>5.0625</v>
      </c>
      <c r="AK21" s="278">
        <f t="shared" si="8"/>
        <v>0</v>
      </c>
      <c r="AL21" s="278">
        <f t="shared" si="9"/>
        <v>0</v>
      </c>
    </row>
    <row r="22" spans="2:38" ht="44.25" customHeight="1" thickBot="1" x14ac:dyDescent="0.25">
      <c r="B22" s="398"/>
      <c r="C22" s="269" t="s">
        <v>547</v>
      </c>
      <c r="D22" s="266" t="s">
        <v>352</v>
      </c>
      <c r="E22" s="395"/>
      <c r="F22" s="296">
        <v>2</v>
      </c>
      <c r="G22" s="213" t="s">
        <v>510</v>
      </c>
      <c r="H22" s="284">
        <v>0.5</v>
      </c>
      <c r="I22" s="214" t="s">
        <v>507</v>
      </c>
      <c r="J22" s="234">
        <v>0</v>
      </c>
      <c r="K22" s="215" t="s">
        <v>509</v>
      </c>
      <c r="L22" s="235">
        <v>0</v>
      </c>
      <c r="M22" s="213" t="s">
        <v>511</v>
      </c>
      <c r="N22" s="233">
        <v>0.5</v>
      </c>
      <c r="O22" s="217" t="s">
        <v>509</v>
      </c>
      <c r="P22" s="235">
        <v>0</v>
      </c>
      <c r="Q22" s="213" t="s">
        <v>680</v>
      </c>
      <c r="R22" s="233">
        <v>0.5</v>
      </c>
      <c r="S22" s="214" t="s">
        <v>507</v>
      </c>
      <c r="T22" s="234">
        <v>0</v>
      </c>
      <c r="U22" s="215" t="s">
        <v>626</v>
      </c>
      <c r="V22" s="235">
        <v>0.25</v>
      </c>
      <c r="W22" s="218" t="s">
        <v>508</v>
      </c>
      <c r="X22" s="236">
        <v>0</v>
      </c>
      <c r="Y22" s="219" t="s">
        <v>630</v>
      </c>
      <c r="Z22" s="237">
        <v>0.25</v>
      </c>
      <c r="AC22" s="278">
        <f t="shared" si="0"/>
        <v>1</v>
      </c>
      <c r="AD22" s="278">
        <f t="shared" si="1"/>
        <v>0</v>
      </c>
      <c r="AE22" s="278">
        <f t="shared" si="2"/>
        <v>0</v>
      </c>
      <c r="AF22" s="278">
        <f t="shared" si="3"/>
        <v>1</v>
      </c>
      <c r="AG22" s="278">
        <f t="shared" si="4"/>
        <v>0</v>
      </c>
      <c r="AH22" s="278">
        <f t="shared" si="5"/>
        <v>1</v>
      </c>
      <c r="AI22" s="278">
        <f t="shared" si="6"/>
        <v>0</v>
      </c>
      <c r="AJ22" s="278">
        <f t="shared" si="7"/>
        <v>0.25</v>
      </c>
      <c r="AK22" s="278">
        <f t="shared" si="8"/>
        <v>0</v>
      </c>
      <c r="AL22" s="278">
        <f t="shared" si="9"/>
        <v>0.25</v>
      </c>
    </row>
    <row r="23" spans="2:38" ht="44.25" customHeight="1" thickBot="1" x14ac:dyDescent="0.25">
      <c r="B23" s="398"/>
      <c r="C23" s="268" t="s">
        <v>351</v>
      </c>
      <c r="D23" s="266" t="s">
        <v>350</v>
      </c>
      <c r="E23" s="395"/>
      <c r="F23" s="296">
        <v>2.5</v>
      </c>
      <c r="G23" s="213" t="s">
        <v>349</v>
      </c>
      <c r="H23" s="284">
        <v>0.25</v>
      </c>
      <c r="I23" s="214" t="s">
        <v>348</v>
      </c>
      <c r="J23" s="234">
        <v>0.5</v>
      </c>
      <c r="K23" s="215" t="s">
        <v>347</v>
      </c>
      <c r="L23" s="235">
        <v>0</v>
      </c>
      <c r="M23" s="213" t="s">
        <v>349</v>
      </c>
      <c r="N23" s="233">
        <v>0.25</v>
      </c>
      <c r="O23" s="217" t="s">
        <v>347</v>
      </c>
      <c r="P23" s="235">
        <v>0</v>
      </c>
      <c r="Q23" s="213" t="s">
        <v>349</v>
      </c>
      <c r="R23" s="233">
        <v>0.25</v>
      </c>
      <c r="S23" s="214" t="s">
        <v>348</v>
      </c>
      <c r="T23" s="234">
        <v>0.75</v>
      </c>
      <c r="U23" s="215" t="s">
        <v>347</v>
      </c>
      <c r="V23" s="235">
        <v>0</v>
      </c>
      <c r="W23" s="218" t="s">
        <v>346</v>
      </c>
      <c r="X23" s="236">
        <v>0</v>
      </c>
      <c r="Y23" s="219" t="s">
        <v>346</v>
      </c>
      <c r="Z23" s="237">
        <v>0</v>
      </c>
      <c r="AC23" s="278">
        <f t="shared" si="0"/>
        <v>0.390625</v>
      </c>
      <c r="AD23" s="278">
        <f t="shared" si="1"/>
        <v>1.5625</v>
      </c>
      <c r="AE23" s="278">
        <f t="shared" si="2"/>
        <v>0</v>
      </c>
      <c r="AF23" s="278">
        <f t="shared" si="3"/>
        <v>0.390625</v>
      </c>
      <c r="AG23" s="278">
        <f t="shared" si="4"/>
        <v>0</v>
      </c>
      <c r="AH23" s="278">
        <f t="shared" si="5"/>
        <v>0.390625</v>
      </c>
      <c r="AI23" s="278">
        <f t="shared" si="6"/>
        <v>3.515625</v>
      </c>
      <c r="AJ23" s="278">
        <f t="shared" si="7"/>
        <v>0</v>
      </c>
      <c r="AK23" s="278">
        <f t="shared" si="8"/>
        <v>0</v>
      </c>
      <c r="AL23" s="278">
        <f t="shared" si="9"/>
        <v>0</v>
      </c>
    </row>
    <row r="24" spans="2:38" ht="44.25" customHeight="1" thickBot="1" x14ac:dyDescent="0.25">
      <c r="B24" s="398"/>
      <c r="C24" s="267" t="s">
        <v>345</v>
      </c>
      <c r="D24" s="266" t="s">
        <v>548</v>
      </c>
      <c r="E24" s="395"/>
      <c r="F24" s="297">
        <v>1.5</v>
      </c>
      <c r="G24" s="213" t="s">
        <v>512</v>
      </c>
      <c r="H24" s="284">
        <v>0.25</v>
      </c>
      <c r="I24" s="214" t="s">
        <v>512</v>
      </c>
      <c r="J24" s="234">
        <v>0.25</v>
      </c>
      <c r="K24" s="215" t="s">
        <v>512</v>
      </c>
      <c r="L24" s="235">
        <v>0.25</v>
      </c>
      <c r="M24" s="213" t="s">
        <v>513</v>
      </c>
      <c r="N24" s="233">
        <v>0.25</v>
      </c>
      <c r="O24" s="217" t="s">
        <v>514</v>
      </c>
      <c r="P24" s="235">
        <v>0.25</v>
      </c>
      <c r="Q24" s="213" t="s">
        <v>515</v>
      </c>
      <c r="R24" s="233">
        <v>0.25</v>
      </c>
      <c r="S24" s="214" t="s">
        <v>516</v>
      </c>
      <c r="T24" s="234">
        <v>0.25</v>
      </c>
      <c r="U24" s="215" t="s">
        <v>514</v>
      </c>
      <c r="V24" s="235">
        <v>0.25</v>
      </c>
      <c r="W24" s="218" t="s">
        <v>512</v>
      </c>
      <c r="X24" s="236">
        <v>0.25</v>
      </c>
      <c r="Y24" s="219" t="s">
        <v>512</v>
      </c>
      <c r="Z24" s="237">
        <v>0.25</v>
      </c>
      <c r="AC24" s="278">
        <f t="shared" si="0"/>
        <v>0.140625</v>
      </c>
      <c r="AD24" s="278">
        <f t="shared" si="1"/>
        <v>0.140625</v>
      </c>
      <c r="AE24" s="278">
        <f t="shared" si="2"/>
        <v>0.140625</v>
      </c>
      <c r="AF24" s="278">
        <f t="shared" si="3"/>
        <v>0.140625</v>
      </c>
      <c r="AG24" s="278">
        <f t="shared" si="4"/>
        <v>0.140625</v>
      </c>
      <c r="AH24" s="278">
        <f t="shared" si="5"/>
        <v>0.140625</v>
      </c>
      <c r="AI24" s="278">
        <f t="shared" si="6"/>
        <v>0.140625</v>
      </c>
      <c r="AJ24" s="278">
        <f t="shared" si="7"/>
        <v>0.140625</v>
      </c>
      <c r="AK24" s="278">
        <f t="shared" si="8"/>
        <v>0.140625</v>
      </c>
      <c r="AL24" s="278">
        <f t="shared" si="9"/>
        <v>0.140625</v>
      </c>
    </row>
    <row r="25" spans="2:38" ht="44.25" customHeight="1" thickBot="1" x14ac:dyDescent="0.25">
      <c r="B25" s="399"/>
      <c r="C25" s="265" t="s">
        <v>545</v>
      </c>
      <c r="D25" s="264" t="s">
        <v>546</v>
      </c>
      <c r="E25" s="396"/>
      <c r="F25" s="299">
        <v>2.5</v>
      </c>
      <c r="G25" s="213" t="s">
        <v>524</v>
      </c>
      <c r="H25" s="284">
        <v>0.25</v>
      </c>
      <c r="I25" s="214" t="s">
        <v>525</v>
      </c>
      <c r="J25" s="234">
        <v>0.25</v>
      </c>
      <c r="K25" s="215" t="s">
        <v>526</v>
      </c>
      <c r="L25" s="235">
        <v>0.25</v>
      </c>
      <c r="M25" s="213" t="s">
        <v>523</v>
      </c>
      <c r="N25" s="233">
        <v>0.25</v>
      </c>
      <c r="O25" s="217" t="s">
        <v>522</v>
      </c>
      <c r="P25" s="235">
        <v>0</v>
      </c>
      <c r="Q25" s="213" t="s">
        <v>629</v>
      </c>
      <c r="R25" s="233">
        <v>0.25</v>
      </c>
      <c r="S25" s="214" t="s">
        <v>521</v>
      </c>
      <c r="T25" s="234">
        <v>0</v>
      </c>
      <c r="U25" s="215" t="s">
        <v>520</v>
      </c>
      <c r="V25" s="235">
        <v>0.5</v>
      </c>
      <c r="W25" s="218" t="s">
        <v>517</v>
      </c>
      <c r="X25" s="236">
        <v>0.25</v>
      </c>
      <c r="Y25" s="219" t="s">
        <v>518</v>
      </c>
      <c r="Z25" s="237">
        <v>0.75</v>
      </c>
      <c r="AC25" s="278">
        <f t="shared" si="0"/>
        <v>0.390625</v>
      </c>
      <c r="AD25" s="278">
        <f t="shared" si="1"/>
        <v>0.390625</v>
      </c>
      <c r="AE25" s="278">
        <f t="shared" si="2"/>
        <v>0.390625</v>
      </c>
      <c r="AF25" s="278">
        <f t="shared" si="3"/>
        <v>0.390625</v>
      </c>
      <c r="AG25" s="278">
        <f t="shared" si="4"/>
        <v>0</v>
      </c>
      <c r="AH25" s="278">
        <f t="shared" si="5"/>
        <v>0.390625</v>
      </c>
      <c r="AI25" s="278">
        <f t="shared" si="6"/>
        <v>0</v>
      </c>
      <c r="AJ25" s="278">
        <f t="shared" si="7"/>
        <v>1.5625</v>
      </c>
      <c r="AK25" s="278">
        <f t="shared" si="8"/>
        <v>0.390625</v>
      </c>
      <c r="AL25" s="278">
        <f t="shared" si="9"/>
        <v>3.515625</v>
      </c>
    </row>
    <row r="26" spans="2:38" x14ac:dyDescent="0.2">
      <c r="B26" s="99"/>
      <c r="C26" s="8"/>
      <c r="D26" s="8"/>
      <c r="E26" s="65"/>
      <c r="F26" s="65"/>
      <c r="G26" s="8"/>
      <c r="H26" s="206"/>
      <c r="I26" s="8"/>
      <c r="J26" s="106"/>
      <c r="K26" s="8"/>
      <c r="L26" s="110"/>
      <c r="M26" s="8"/>
      <c r="N26" s="106"/>
      <c r="O26" s="8"/>
      <c r="P26" s="110"/>
      <c r="Q26" s="8"/>
      <c r="R26" s="106"/>
      <c r="S26" s="8"/>
      <c r="T26" s="106"/>
      <c r="U26" s="8"/>
      <c r="V26" s="110"/>
      <c r="W26" s="8"/>
      <c r="X26" s="106"/>
      <c r="Y26" s="8"/>
      <c r="Z26" s="106"/>
    </row>
  </sheetData>
  <sheetProtection sheet="1" objects="1" scenarios="1"/>
  <customSheetViews>
    <customSheetView guid="{9A2279C9-39B1-413D-95F9-6D8E381847D5}" scale="85">
      <pane xSplit="3" ySplit="12" topLeftCell="D13" activePane="bottomRight" state="frozen"/>
      <selection pane="bottomRight" activeCell="D17" sqref="D17"/>
      <pageMargins left="0.7" right="0.7" top="0.75" bottom="0.75" header="0.3" footer="0.3"/>
      <pageSetup orientation="portrait" r:id="rId1"/>
    </customSheetView>
    <customSheetView guid="{7B72B63B-5A25-4873-9639-AB0B1EFBFA30}" scale="85">
      <pane xSplit="3" ySplit="12" topLeftCell="D13" activePane="bottomRight" state="frozen"/>
      <selection pane="bottomRight" activeCell="D7" sqref="D7"/>
      <pageMargins left="0.7" right="0.7" top="0.75" bottom="0.75" header="0.3" footer="0.3"/>
      <pageSetup orientation="portrait" r:id="rId2"/>
    </customSheetView>
  </customSheetViews>
  <mergeCells count="27">
    <mergeCell ref="O8:P8"/>
    <mergeCell ref="M8:N8"/>
    <mergeCell ref="K8:L8"/>
    <mergeCell ref="Y8:Z8"/>
    <mergeCell ref="W8:X8"/>
    <mergeCell ref="U8:V8"/>
    <mergeCell ref="E15:E25"/>
    <mergeCell ref="U7:V7"/>
    <mergeCell ref="B15:B25"/>
    <mergeCell ref="W7:X7"/>
    <mergeCell ref="Y7:Z7"/>
    <mergeCell ref="S7:T7"/>
    <mergeCell ref="G7:H7"/>
    <mergeCell ref="I7:J7"/>
    <mergeCell ref="K7:L7"/>
    <mergeCell ref="M7:N7"/>
    <mergeCell ref="O7:P7"/>
    <mergeCell ref="Q7:R7"/>
    <mergeCell ref="G8:H8"/>
    <mergeCell ref="I8:J8"/>
    <mergeCell ref="S8:T8"/>
    <mergeCell ref="Q8:R8"/>
    <mergeCell ref="B2:I2"/>
    <mergeCell ref="G6:L6"/>
    <mergeCell ref="M6:P6"/>
    <mergeCell ref="Q6:V6"/>
    <mergeCell ref="W6:Z6"/>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84"/>
  <sheetViews>
    <sheetView zoomScale="70" zoomScaleNormal="70" workbookViewId="0">
      <pane ySplit="15" topLeftCell="A16" activePane="bottomLeft" state="frozen"/>
      <selection activeCell="B1" sqref="B1"/>
      <selection pane="bottomLeft"/>
    </sheetView>
  </sheetViews>
  <sheetFormatPr baseColWidth="10" defaultColWidth="8.85546875" defaultRowHeight="12.75" x14ac:dyDescent="0.2"/>
  <cols>
    <col min="1" max="2" width="5.7109375" style="1" customWidth="1"/>
    <col min="3" max="3" width="25.7109375" style="1" customWidth="1"/>
    <col min="4" max="4" width="55.7109375" style="1" customWidth="1"/>
    <col min="5" max="5" width="16" style="2" customWidth="1"/>
    <col min="6" max="6" width="17.140625" style="114" customWidth="1"/>
    <col min="7" max="7" width="17.140625" style="129" customWidth="1"/>
    <col min="8" max="13" width="17.140625" style="1" customWidth="1"/>
    <col min="14" max="14" width="9.28515625" style="1" customWidth="1"/>
    <col min="15" max="16384" width="8.85546875" style="1"/>
  </cols>
  <sheetData>
    <row r="2" spans="1:17" ht="26.25" x14ac:dyDescent="0.2">
      <c r="B2" s="347" t="s">
        <v>0</v>
      </c>
      <c r="C2" s="347"/>
      <c r="D2" s="347"/>
      <c r="E2" s="347"/>
      <c r="F2" s="347"/>
      <c r="G2" s="347"/>
      <c r="H2" s="347"/>
      <c r="I2" s="55"/>
    </row>
    <row r="3" spans="1:17" ht="12" customHeight="1" x14ac:dyDescent="0.2"/>
    <row r="4" spans="1:17" ht="7.15" customHeight="1" x14ac:dyDescent="0.2">
      <c r="A4" s="5"/>
      <c r="B4" s="5"/>
      <c r="C4" s="5"/>
      <c r="D4" s="5"/>
      <c r="E4" s="6"/>
      <c r="F4" s="115"/>
      <c r="G4" s="130"/>
      <c r="H4" s="5"/>
      <c r="I4" s="5"/>
    </row>
    <row r="5" spans="1:17" ht="12" customHeight="1" x14ac:dyDescent="0.2"/>
    <row r="6" spans="1:17" ht="14.45" customHeight="1" x14ac:dyDescent="0.2"/>
    <row r="7" spans="1:17" x14ac:dyDescent="0.2">
      <c r="C7" s="3"/>
      <c r="D7" s="3"/>
      <c r="F7" s="291" t="s">
        <v>332</v>
      </c>
      <c r="G7" s="291"/>
      <c r="H7" s="292" t="s">
        <v>333</v>
      </c>
      <c r="I7" s="292"/>
      <c r="J7" s="292" t="s">
        <v>334</v>
      </c>
      <c r="K7" s="292"/>
      <c r="L7" s="292" t="s">
        <v>180</v>
      </c>
      <c r="M7" s="292"/>
    </row>
    <row r="8" spans="1:17" s="56" customFormat="1" ht="18" x14ac:dyDescent="0.2">
      <c r="C8" s="1"/>
      <c r="D8" s="1"/>
      <c r="E8" s="86" t="s">
        <v>505</v>
      </c>
      <c r="F8" s="413" t="s">
        <v>501</v>
      </c>
      <c r="G8" s="414"/>
      <c r="H8" s="419" t="s">
        <v>503</v>
      </c>
      <c r="I8" s="414"/>
      <c r="J8" s="419" t="s">
        <v>504</v>
      </c>
      <c r="K8" s="414"/>
      <c r="L8" s="419" t="s">
        <v>502</v>
      </c>
      <c r="M8" s="414"/>
      <c r="P8" s="1"/>
      <c r="Q8" s="1"/>
    </row>
    <row r="9" spans="1:17" ht="20.25" customHeight="1" x14ac:dyDescent="0.2">
      <c r="E9" s="86" t="s">
        <v>8</v>
      </c>
      <c r="F9" s="415" t="s">
        <v>558</v>
      </c>
      <c r="G9" s="416"/>
      <c r="H9" s="415" t="s">
        <v>559</v>
      </c>
      <c r="I9" s="416"/>
      <c r="J9" s="415" t="s">
        <v>623</v>
      </c>
      <c r="K9" s="416"/>
      <c r="L9" s="415" t="s">
        <v>622</v>
      </c>
      <c r="M9" s="416"/>
    </row>
    <row r="10" spans="1:17" ht="83.25" customHeight="1" x14ac:dyDescent="0.2">
      <c r="E10" s="86"/>
      <c r="F10" s="417"/>
      <c r="G10" s="418"/>
      <c r="H10" s="417"/>
      <c r="I10" s="418"/>
      <c r="J10" s="417"/>
      <c r="K10" s="418"/>
      <c r="L10" s="417"/>
      <c r="M10" s="418"/>
    </row>
    <row r="11" spans="1:17" x14ac:dyDescent="0.2">
      <c r="D11" s="4"/>
      <c r="F11" s="293" t="s">
        <v>332</v>
      </c>
      <c r="G11" s="293"/>
      <c r="H11" s="294" t="s">
        <v>333</v>
      </c>
      <c r="I11" s="294"/>
      <c r="J11" s="294" t="s">
        <v>334</v>
      </c>
      <c r="K11" s="294"/>
      <c r="L11" s="294" t="s">
        <v>180</v>
      </c>
      <c r="M11" s="294"/>
    </row>
    <row r="12" spans="1:17" x14ac:dyDescent="0.2">
      <c r="D12" s="4"/>
      <c r="F12" s="283"/>
    </row>
    <row r="13" spans="1:17" x14ac:dyDescent="0.2">
      <c r="D13" s="4"/>
    </row>
    <row r="14" spans="1:17" x14ac:dyDescent="0.2">
      <c r="D14" s="4"/>
      <c r="F14" s="114" t="s">
        <v>407</v>
      </c>
      <c r="G14" s="129" t="s">
        <v>408</v>
      </c>
      <c r="H14" s="1" t="s">
        <v>407</v>
      </c>
      <c r="I14" s="1" t="s">
        <v>408</v>
      </c>
      <c r="J14" s="1" t="s">
        <v>407</v>
      </c>
      <c r="K14" s="1" t="s">
        <v>408</v>
      </c>
      <c r="L14" s="1" t="s">
        <v>407</v>
      </c>
      <c r="M14" s="1" t="s">
        <v>408</v>
      </c>
    </row>
    <row r="15" spans="1:17" ht="12.75" customHeight="1" x14ac:dyDescent="0.2">
      <c r="D15" s="4"/>
    </row>
    <row r="16" spans="1:17" ht="18" customHeight="1" x14ac:dyDescent="0.2">
      <c r="D16" s="4"/>
    </row>
    <row r="17" spans="3:13" x14ac:dyDescent="0.2">
      <c r="D17" s="4"/>
      <c r="F17" s="420" t="s">
        <v>560</v>
      </c>
      <c r="G17" s="420"/>
      <c r="H17" s="420"/>
      <c r="I17" s="420"/>
      <c r="J17" s="420"/>
      <c r="K17" s="420"/>
      <c r="L17" s="420"/>
      <c r="M17" s="420"/>
    </row>
    <row r="18" spans="3:13" ht="13.5" thickBot="1" x14ac:dyDescent="0.25">
      <c r="D18" s="85" t="s">
        <v>24</v>
      </c>
      <c r="E18" s="85" t="s">
        <v>23</v>
      </c>
      <c r="F18" s="263">
        <f>SUM(F19:F30)</f>
        <v>30</v>
      </c>
      <c r="G18" s="262"/>
      <c r="H18" s="300">
        <f>SUM(H19:H30)</f>
        <v>30</v>
      </c>
      <c r="I18" s="9"/>
      <c r="J18" s="300">
        <f>SUM(J19:J30)</f>
        <v>30</v>
      </c>
      <c r="K18" s="9"/>
      <c r="L18" s="300">
        <f>SUM(L19:L30)</f>
        <v>30</v>
      </c>
    </row>
    <row r="19" spans="3:13" ht="17.25" customHeight="1" x14ac:dyDescent="0.2">
      <c r="C19" s="367" t="str">
        <f>B36</f>
        <v>Utility</v>
      </c>
      <c r="D19" s="87" t="str">
        <f>C36</f>
        <v>Basic Traffic Information</v>
      </c>
      <c r="E19" s="77"/>
      <c r="F19" s="138">
        <v>3</v>
      </c>
      <c r="G19" s="173">
        <f>F19/SUM(F$19:F$30)</f>
        <v>0.1</v>
      </c>
      <c r="H19" s="138">
        <v>2</v>
      </c>
      <c r="I19" s="174">
        <f>H19/SUM(H$19:H$30)</f>
        <v>6.6666666666666666E-2</v>
      </c>
      <c r="J19" s="138">
        <v>3</v>
      </c>
      <c r="K19" s="174">
        <f>J19/SUM(J$19:J$30)</f>
        <v>0.1</v>
      </c>
      <c r="L19" s="138">
        <v>2</v>
      </c>
      <c r="M19" s="174">
        <f>L19/SUM(L$19:L$30)</f>
        <v>6.6666666666666666E-2</v>
      </c>
    </row>
    <row r="20" spans="3:13" ht="17.25" customHeight="1" x14ac:dyDescent="0.2">
      <c r="C20" s="367"/>
      <c r="D20" s="88" t="str">
        <f>C39</f>
        <v>Advanced Traffic Information</v>
      </c>
      <c r="E20" s="78"/>
      <c r="F20" s="138">
        <v>0</v>
      </c>
      <c r="G20" s="175">
        <f t="shared" ref="G20:I30" si="0">F20/SUM(F$19:F$30)</f>
        <v>0</v>
      </c>
      <c r="H20" s="138">
        <v>3</v>
      </c>
      <c r="I20" s="176">
        <f t="shared" si="0"/>
        <v>0.1</v>
      </c>
      <c r="J20" s="138">
        <v>2</v>
      </c>
      <c r="K20" s="176">
        <f t="shared" ref="K20" si="1">J20/SUM(J$19:J$30)</f>
        <v>6.6666666666666666E-2</v>
      </c>
      <c r="L20" s="138">
        <v>4</v>
      </c>
      <c r="M20" s="176">
        <f t="shared" ref="M20" si="2">L20/SUM(L$19:L$30)</f>
        <v>0.13333333333333333</v>
      </c>
    </row>
    <row r="21" spans="3:13" ht="17.25" customHeight="1" x14ac:dyDescent="0.2">
      <c r="C21" s="368" t="str">
        <f>B43</f>
        <v>Technological Aspects</v>
      </c>
      <c r="D21" s="89" t="str">
        <f>C43</f>
        <v>Data Interface</v>
      </c>
      <c r="E21" s="79"/>
      <c r="F21" s="138">
        <v>2</v>
      </c>
      <c r="G21" s="177">
        <f t="shared" si="0"/>
        <v>6.6666666666666666E-2</v>
      </c>
      <c r="H21" s="138">
        <v>2</v>
      </c>
      <c r="I21" s="178">
        <f t="shared" si="0"/>
        <v>6.6666666666666666E-2</v>
      </c>
      <c r="J21" s="138">
        <v>3</v>
      </c>
      <c r="K21" s="178">
        <f t="shared" ref="K21" si="3">J21/SUM(J$19:J$30)</f>
        <v>0.1</v>
      </c>
      <c r="L21" s="138">
        <v>2</v>
      </c>
      <c r="M21" s="178">
        <f t="shared" ref="M21" si="4">L21/SUM(L$19:L$30)</f>
        <v>6.6666666666666666E-2</v>
      </c>
    </row>
    <row r="22" spans="3:13" ht="17.25" customHeight="1" x14ac:dyDescent="0.2">
      <c r="C22" s="368"/>
      <c r="D22" s="90" t="str">
        <f>C46</f>
        <v>Data Intelligence</v>
      </c>
      <c r="E22" s="80"/>
      <c r="F22" s="138">
        <v>1</v>
      </c>
      <c r="G22" s="179">
        <f t="shared" si="0"/>
        <v>3.3333333333333333E-2</v>
      </c>
      <c r="H22" s="138">
        <v>4</v>
      </c>
      <c r="I22" s="180">
        <f t="shared" si="0"/>
        <v>0.13333333333333333</v>
      </c>
      <c r="J22" s="138">
        <v>1</v>
      </c>
      <c r="K22" s="180">
        <f t="shared" ref="K22" si="5">J22/SUM(J$19:J$30)</f>
        <v>3.3333333333333333E-2</v>
      </c>
      <c r="L22" s="138">
        <v>4</v>
      </c>
      <c r="M22" s="180">
        <f t="shared" ref="M22" si="6">L22/SUM(L$19:L$30)</f>
        <v>0.13333333333333333</v>
      </c>
    </row>
    <row r="23" spans="3:13" ht="17.25" customHeight="1" x14ac:dyDescent="0.2">
      <c r="C23" s="368"/>
      <c r="D23" s="89" t="str">
        <f>C50</f>
        <v>Data Feed</v>
      </c>
      <c r="E23" s="79"/>
      <c r="F23" s="138">
        <v>1</v>
      </c>
      <c r="G23" s="177">
        <f t="shared" si="0"/>
        <v>3.3333333333333333E-2</v>
      </c>
      <c r="H23" s="138">
        <v>2</v>
      </c>
      <c r="I23" s="178">
        <f t="shared" si="0"/>
        <v>6.6666666666666666E-2</v>
      </c>
      <c r="J23" s="138">
        <v>2</v>
      </c>
      <c r="K23" s="178">
        <f t="shared" ref="K23" si="7">J23/SUM(J$19:J$30)</f>
        <v>6.6666666666666666E-2</v>
      </c>
      <c r="L23" s="138">
        <v>2</v>
      </c>
      <c r="M23" s="178">
        <f t="shared" ref="M23" si="8">L23/SUM(L$19:L$30)</f>
        <v>6.6666666666666666E-2</v>
      </c>
    </row>
    <row r="24" spans="3:13" ht="17.25" customHeight="1" x14ac:dyDescent="0.2">
      <c r="C24" s="368"/>
      <c r="D24" s="90" t="str">
        <f>C54</f>
        <v>System &amp; Support</v>
      </c>
      <c r="E24" s="80"/>
      <c r="F24" s="138">
        <v>1</v>
      </c>
      <c r="G24" s="179">
        <f t="shared" si="0"/>
        <v>3.3333333333333333E-2</v>
      </c>
      <c r="H24" s="138">
        <v>1</v>
      </c>
      <c r="I24" s="180">
        <f t="shared" si="0"/>
        <v>3.3333333333333333E-2</v>
      </c>
      <c r="J24" s="138">
        <v>2</v>
      </c>
      <c r="K24" s="180">
        <f t="shared" ref="K24" si="9">J24/SUM(J$19:J$30)</f>
        <v>6.6666666666666666E-2</v>
      </c>
      <c r="L24" s="138">
        <v>2</v>
      </c>
      <c r="M24" s="180">
        <f t="shared" ref="M24" si="10">L24/SUM(L$19:L$30)</f>
        <v>6.6666666666666666E-2</v>
      </c>
    </row>
    <row r="25" spans="3:13" ht="17.25" customHeight="1" x14ac:dyDescent="0.2">
      <c r="C25" s="356" t="str">
        <f>B62</f>
        <v>Organizational Aspects</v>
      </c>
      <c r="D25" s="91" t="str">
        <f>C62</f>
        <v>Ability</v>
      </c>
      <c r="E25" s="81"/>
      <c r="F25" s="138">
        <v>5</v>
      </c>
      <c r="G25" s="181">
        <f t="shared" si="0"/>
        <v>0.16666666666666666</v>
      </c>
      <c r="H25" s="138">
        <v>4</v>
      </c>
      <c r="I25" s="182">
        <f t="shared" si="0"/>
        <v>0.13333333333333333</v>
      </c>
      <c r="J25" s="138">
        <v>1</v>
      </c>
      <c r="K25" s="182">
        <f t="shared" ref="K25" si="11">J25/SUM(J$19:J$30)</f>
        <v>3.3333333333333333E-2</v>
      </c>
      <c r="L25" s="138">
        <v>3</v>
      </c>
      <c r="M25" s="182">
        <f t="shared" ref="M25" si="12">L25/SUM(L$19:L$30)</f>
        <v>0.1</v>
      </c>
    </row>
    <row r="26" spans="3:13" ht="17.25" customHeight="1" x14ac:dyDescent="0.2">
      <c r="C26" s="356"/>
      <c r="D26" s="92" t="str">
        <f>C66</f>
        <v>Data Governance</v>
      </c>
      <c r="E26" s="82"/>
      <c r="F26" s="138">
        <v>1</v>
      </c>
      <c r="G26" s="183">
        <f t="shared" si="0"/>
        <v>3.3333333333333333E-2</v>
      </c>
      <c r="H26" s="138">
        <v>3</v>
      </c>
      <c r="I26" s="184">
        <f t="shared" si="0"/>
        <v>0.1</v>
      </c>
      <c r="J26" s="138">
        <v>2</v>
      </c>
      <c r="K26" s="184">
        <f t="shared" ref="K26" si="13">J26/SUM(J$19:J$30)</f>
        <v>6.6666666666666666E-2</v>
      </c>
      <c r="L26" s="138">
        <v>2</v>
      </c>
      <c r="M26" s="184">
        <f t="shared" ref="M26" si="14">L26/SUM(L$19:L$30)</f>
        <v>6.6666666666666666E-2</v>
      </c>
    </row>
    <row r="27" spans="3:13" ht="17.25" customHeight="1" x14ac:dyDescent="0.2">
      <c r="C27" s="356"/>
      <c r="D27" s="91" t="str">
        <f>C70</f>
        <v>Cooperation</v>
      </c>
      <c r="E27" s="81"/>
      <c r="F27" s="138">
        <v>3</v>
      </c>
      <c r="G27" s="181">
        <f t="shared" si="0"/>
        <v>0.1</v>
      </c>
      <c r="H27" s="138">
        <v>1</v>
      </c>
      <c r="I27" s="182">
        <f t="shared" si="0"/>
        <v>3.3333333333333333E-2</v>
      </c>
      <c r="J27" s="138">
        <v>3</v>
      </c>
      <c r="K27" s="182">
        <f t="shared" ref="K27" si="15">J27/SUM(J$19:J$30)</f>
        <v>0.1</v>
      </c>
      <c r="L27" s="138">
        <v>2</v>
      </c>
      <c r="M27" s="182">
        <f t="shared" ref="M27" si="16">L27/SUM(L$19:L$30)</f>
        <v>6.6666666666666666E-2</v>
      </c>
    </row>
    <row r="28" spans="3:13" ht="17.25" customHeight="1" x14ac:dyDescent="0.2">
      <c r="C28" s="356"/>
      <c r="D28" s="92" t="str">
        <f>C73</f>
        <v>Ecosystem Creation</v>
      </c>
      <c r="E28" s="82"/>
      <c r="F28" s="138">
        <v>1</v>
      </c>
      <c r="G28" s="183">
        <f t="shared" si="0"/>
        <v>3.3333333333333333E-2</v>
      </c>
      <c r="H28" s="138">
        <v>2</v>
      </c>
      <c r="I28" s="184">
        <f t="shared" si="0"/>
        <v>6.6666666666666666E-2</v>
      </c>
      <c r="J28" s="138">
        <v>2</v>
      </c>
      <c r="K28" s="184">
        <f t="shared" ref="K28" si="17">J28/SUM(J$19:J$30)</f>
        <v>6.6666666666666666E-2</v>
      </c>
      <c r="L28" s="138">
        <v>3</v>
      </c>
      <c r="M28" s="184">
        <f t="shared" ref="M28" si="18">L28/SUM(L$19:L$30)</f>
        <v>0.1</v>
      </c>
    </row>
    <row r="29" spans="3:13" ht="17.25" customHeight="1" x14ac:dyDescent="0.2">
      <c r="C29" s="369" t="str">
        <f>B77</f>
        <v>Cost</v>
      </c>
      <c r="D29" s="93" t="str">
        <f>C77</f>
        <v>Development &amp; Operation</v>
      </c>
      <c r="E29" s="83"/>
      <c r="F29" s="138">
        <v>7</v>
      </c>
      <c r="G29" s="185">
        <f t="shared" si="0"/>
        <v>0.23333333333333334</v>
      </c>
      <c r="H29" s="138">
        <v>4</v>
      </c>
      <c r="I29" s="186">
        <f t="shared" si="0"/>
        <v>0.13333333333333333</v>
      </c>
      <c r="J29" s="138">
        <v>5</v>
      </c>
      <c r="K29" s="186">
        <f t="shared" ref="K29" si="19">J29/SUM(J$19:J$30)</f>
        <v>0.16666666666666666</v>
      </c>
      <c r="L29" s="138">
        <v>2</v>
      </c>
      <c r="M29" s="186">
        <f t="shared" ref="M29" si="20">L29/SUM(L$19:L$30)</f>
        <v>6.6666666666666666E-2</v>
      </c>
    </row>
    <row r="30" spans="3:13" ht="17.25" customHeight="1" thickBot="1" x14ac:dyDescent="0.25">
      <c r="C30" s="369"/>
      <c r="D30" s="94" t="str">
        <f>C80</f>
        <v>Enhancement &amp; Synergies</v>
      </c>
      <c r="E30" s="84"/>
      <c r="F30" s="138">
        <v>5</v>
      </c>
      <c r="G30" s="187">
        <f t="shared" si="0"/>
        <v>0.16666666666666666</v>
      </c>
      <c r="H30" s="138">
        <v>2</v>
      </c>
      <c r="I30" s="188">
        <f t="shared" si="0"/>
        <v>6.6666666666666666E-2</v>
      </c>
      <c r="J30" s="138">
        <v>4</v>
      </c>
      <c r="K30" s="188">
        <f t="shared" ref="K30" si="21">J30/SUM(J$19:J$30)</f>
        <v>0.13333333333333333</v>
      </c>
      <c r="L30" s="138">
        <v>2</v>
      </c>
      <c r="M30" s="188">
        <f t="shared" ref="M30" si="22">L30/SUM(L$19:L$30)</f>
        <v>6.6666666666666666E-2</v>
      </c>
    </row>
    <row r="32" spans="3:13" x14ac:dyDescent="0.2">
      <c r="E32" s="14" t="s">
        <v>27</v>
      </c>
    </row>
    <row r="33" spans="2:14" ht="15" customHeight="1" x14ac:dyDescent="0.2">
      <c r="B33" s="7"/>
      <c r="C33" s="7"/>
      <c r="D33" s="7"/>
      <c r="E33" s="12"/>
      <c r="F33" s="116"/>
      <c r="G33" s="131"/>
      <c r="H33" s="7"/>
      <c r="I33" s="7"/>
      <c r="J33" s="7"/>
      <c r="K33" s="7"/>
      <c r="L33" s="7"/>
      <c r="M33" s="7"/>
    </row>
    <row r="34" spans="2:14" s="18" customFormat="1" ht="23.25" x14ac:dyDescent="0.2">
      <c r="B34" s="97"/>
      <c r="C34" s="16" t="s">
        <v>28</v>
      </c>
      <c r="D34" s="16" t="s">
        <v>29</v>
      </c>
      <c r="E34" s="17"/>
      <c r="F34" s="355" t="s">
        <v>335</v>
      </c>
      <c r="G34" s="355"/>
      <c r="H34" s="355"/>
      <c r="I34" s="355"/>
      <c r="J34" s="355"/>
      <c r="K34" s="355"/>
      <c r="L34" s="355"/>
      <c r="M34" s="355"/>
      <c r="N34" s="1"/>
    </row>
    <row r="35" spans="2:14" ht="15" customHeight="1" thickBot="1" x14ac:dyDescent="0.25">
      <c r="B35" s="97"/>
      <c r="C35" s="8"/>
      <c r="D35" s="8"/>
      <c r="E35" s="11"/>
      <c r="F35" s="117"/>
      <c r="G35" s="132"/>
      <c r="H35" s="113"/>
      <c r="I35" s="113"/>
      <c r="J35" s="113"/>
      <c r="K35" s="113"/>
      <c r="L35" s="113"/>
      <c r="M35" s="113"/>
    </row>
    <row r="36" spans="2:14" ht="19.899999999999999" customHeight="1" x14ac:dyDescent="0.2">
      <c r="B36" s="348" t="s">
        <v>41</v>
      </c>
      <c r="C36" s="324" t="s">
        <v>42</v>
      </c>
      <c r="D36" s="36" t="s">
        <v>620</v>
      </c>
      <c r="E36" s="127"/>
      <c r="F36" s="256">
        <v>3</v>
      </c>
      <c r="G36" s="259">
        <f>F36/SUM(F$36:F$38)</f>
        <v>0.5</v>
      </c>
      <c r="H36" s="256">
        <v>2</v>
      </c>
      <c r="I36" s="259">
        <f>H36/SUM(H$36:H$38)</f>
        <v>0.2857142857142857</v>
      </c>
      <c r="J36" s="256">
        <v>2</v>
      </c>
      <c r="K36" s="259">
        <f>J36/SUM(J$36:J$38)</f>
        <v>0.33333333333333331</v>
      </c>
      <c r="L36" s="256">
        <v>2</v>
      </c>
      <c r="M36" s="259">
        <f>L36/SUM(L$36:L$38)</f>
        <v>0.2857142857142857</v>
      </c>
    </row>
    <row r="37" spans="2:14" ht="19.899999999999999" customHeight="1" x14ac:dyDescent="0.2">
      <c r="B37" s="348"/>
      <c r="C37" s="325"/>
      <c r="D37" s="22" t="s">
        <v>44</v>
      </c>
      <c r="E37" s="11"/>
      <c r="F37" s="257">
        <v>1</v>
      </c>
      <c r="G37" s="126">
        <f>F37/SUM(F$36:F$38)</f>
        <v>0.16666666666666666</v>
      </c>
      <c r="H37" s="257">
        <v>2</v>
      </c>
      <c r="I37" s="126">
        <f>H37/SUM(H$36:H$38)</f>
        <v>0.2857142857142857</v>
      </c>
      <c r="J37" s="257">
        <v>2</v>
      </c>
      <c r="K37" s="126">
        <f>J37/SUM(J$36:J$38)</f>
        <v>0.33333333333333331</v>
      </c>
      <c r="L37" s="257">
        <v>3</v>
      </c>
      <c r="M37" s="126">
        <f>L37/SUM(L$36:L$38)</f>
        <v>0.42857142857142855</v>
      </c>
    </row>
    <row r="38" spans="2:14" ht="19.899999999999999" customHeight="1" thickBot="1" x14ac:dyDescent="0.25">
      <c r="B38" s="348"/>
      <c r="C38" s="325"/>
      <c r="D38" s="22" t="s">
        <v>43</v>
      </c>
      <c r="E38" s="128"/>
      <c r="F38" s="258">
        <v>2</v>
      </c>
      <c r="G38" s="260">
        <f>F38/SUM(F$36:F$38)</f>
        <v>0.33333333333333331</v>
      </c>
      <c r="H38" s="258">
        <v>3</v>
      </c>
      <c r="I38" s="260">
        <f>H38/SUM(H$36:H$38)</f>
        <v>0.42857142857142855</v>
      </c>
      <c r="J38" s="258">
        <v>2</v>
      </c>
      <c r="K38" s="260">
        <f>J38/SUM(J$36:J$38)</f>
        <v>0.33333333333333331</v>
      </c>
      <c r="L38" s="258">
        <v>2</v>
      </c>
      <c r="M38" s="260">
        <f>L38/SUM(L$36:L$38)</f>
        <v>0.2857142857142857</v>
      </c>
    </row>
    <row r="39" spans="2:14" ht="19.899999999999999" customHeight="1" x14ac:dyDescent="0.2">
      <c r="B39" s="348"/>
      <c r="C39" s="322" t="s">
        <v>45</v>
      </c>
      <c r="D39" s="208" t="s">
        <v>621</v>
      </c>
      <c r="E39" s="127"/>
      <c r="F39" s="256">
        <v>1</v>
      </c>
      <c r="G39" s="259">
        <f>F39/SUM(F$39:F$41)</f>
        <v>0.33333333333333331</v>
      </c>
      <c r="H39" s="256">
        <v>2</v>
      </c>
      <c r="I39" s="259">
        <f>H39/SUM(H$39:H$41)</f>
        <v>0.2857142857142857</v>
      </c>
      <c r="J39" s="256">
        <v>2</v>
      </c>
      <c r="K39" s="259">
        <f>J39/SUM(J$39:J$41)</f>
        <v>0.2857142857142857</v>
      </c>
      <c r="L39" s="256">
        <v>3</v>
      </c>
      <c r="M39" s="259">
        <f>L39/SUM(L$39:L$41)</f>
        <v>0.375</v>
      </c>
    </row>
    <row r="40" spans="2:14" ht="19.899999999999999" customHeight="1" x14ac:dyDescent="0.2">
      <c r="B40" s="348"/>
      <c r="C40" s="322"/>
      <c r="D40" s="301" t="s">
        <v>46</v>
      </c>
      <c r="E40" s="11"/>
      <c r="F40" s="257">
        <v>1</v>
      </c>
      <c r="G40" s="126">
        <f>F40/SUM(F$39:F$41)</f>
        <v>0.33333333333333331</v>
      </c>
      <c r="H40" s="257">
        <v>2</v>
      </c>
      <c r="I40" s="126">
        <f>H40/SUM(H$39:H$41)</f>
        <v>0.2857142857142857</v>
      </c>
      <c r="J40" s="257">
        <v>3</v>
      </c>
      <c r="K40" s="126">
        <f>J40/SUM(J$39:J$41)</f>
        <v>0.42857142857142855</v>
      </c>
      <c r="L40" s="257">
        <v>2</v>
      </c>
      <c r="M40" s="126">
        <f>L40/SUM(L$39:L$41)</f>
        <v>0.25</v>
      </c>
    </row>
    <row r="41" spans="2:14" ht="19.899999999999999" customHeight="1" thickBot="1" x14ac:dyDescent="0.25">
      <c r="B41" s="348"/>
      <c r="C41" s="323"/>
      <c r="D41" s="198" t="s">
        <v>47</v>
      </c>
      <c r="E41" s="128"/>
      <c r="F41" s="258">
        <v>1</v>
      </c>
      <c r="G41" s="260">
        <f>F41/SUM(F$39:F$41)</f>
        <v>0.33333333333333331</v>
      </c>
      <c r="H41" s="258">
        <v>3</v>
      </c>
      <c r="I41" s="260">
        <f>H41/SUM(H$39:H$41)</f>
        <v>0.42857142857142855</v>
      </c>
      <c r="J41" s="258">
        <v>2</v>
      </c>
      <c r="K41" s="260">
        <f>J41/SUM(J$39:J$41)</f>
        <v>0.2857142857142857</v>
      </c>
      <c r="L41" s="258">
        <v>3</v>
      </c>
      <c r="M41" s="260">
        <f>L41/SUM(L$39:L$41)</f>
        <v>0.375</v>
      </c>
    </row>
    <row r="42" spans="2:14" ht="19.899999999999999" customHeight="1" thickBot="1" x14ac:dyDescent="0.25">
      <c r="B42" s="102"/>
      <c r="C42" s="31"/>
      <c r="D42" s="31"/>
      <c r="E42" s="11"/>
      <c r="F42" s="257"/>
      <c r="G42" s="126"/>
      <c r="H42" s="257"/>
      <c r="I42" s="126"/>
      <c r="J42" s="257"/>
      <c r="K42" s="126"/>
      <c r="L42" s="257"/>
      <c r="M42" s="126"/>
    </row>
    <row r="43" spans="2:14" ht="19.899999999999999" customHeight="1" x14ac:dyDescent="0.2">
      <c r="B43" s="332" t="s">
        <v>48</v>
      </c>
      <c r="C43" s="333" t="s">
        <v>49</v>
      </c>
      <c r="D43" s="50" t="s">
        <v>50</v>
      </c>
      <c r="E43" s="127"/>
      <c r="F43" s="256">
        <v>3</v>
      </c>
      <c r="G43" s="259">
        <f>F43/SUM(F$43:F$45)</f>
        <v>0.375</v>
      </c>
      <c r="H43" s="256">
        <v>2</v>
      </c>
      <c r="I43" s="259">
        <f>H43/SUM(H$43:H$45)</f>
        <v>0.33333333333333331</v>
      </c>
      <c r="J43" s="256">
        <v>2</v>
      </c>
      <c r="K43" s="259">
        <f>J43/SUM(J$43:J$45)</f>
        <v>0.2857142857142857</v>
      </c>
      <c r="L43" s="256">
        <v>2</v>
      </c>
      <c r="M43" s="259">
        <f>L43/SUM(L$43:L$45)</f>
        <v>0.25</v>
      </c>
    </row>
    <row r="44" spans="2:14" ht="19.899999999999999" customHeight="1" x14ac:dyDescent="0.2">
      <c r="B44" s="332"/>
      <c r="C44" s="334"/>
      <c r="D44" s="51" t="s">
        <v>51</v>
      </c>
      <c r="E44" s="11"/>
      <c r="F44" s="257">
        <v>3</v>
      </c>
      <c r="G44" s="126">
        <f>F44/SUM(F$43:F$45)</f>
        <v>0.375</v>
      </c>
      <c r="H44" s="257">
        <v>2</v>
      </c>
      <c r="I44" s="126">
        <f>H44/SUM(H$43:H$45)</f>
        <v>0.33333333333333331</v>
      </c>
      <c r="J44" s="257">
        <v>3</v>
      </c>
      <c r="K44" s="126">
        <f>J44/SUM(J$43:J$45)</f>
        <v>0.42857142857142855</v>
      </c>
      <c r="L44" s="257">
        <v>3</v>
      </c>
      <c r="M44" s="126">
        <f>L44/SUM(L$43:L$45)</f>
        <v>0.375</v>
      </c>
    </row>
    <row r="45" spans="2:14" ht="19.899999999999999" customHeight="1" thickBot="1" x14ac:dyDescent="0.25">
      <c r="B45" s="332"/>
      <c r="C45" s="335"/>
      <c r="D45" s="52" t="s">
        <v>52</v>
      </c>
      <c r="E45" s="128"/>
      <c r="F45" s="258">
        <v>2</v>
      </c>
      <c r="G45" s="260">
        <f>F45/SUM(F$43:F$45)</f>
        <v>0.25</v>
      </c>
      <c r="H45" s="258">
        <v>2</v>
      </c>
      <c r="I45" s="260">
        <f>H45/SUM(H$43:H$45)</f>
        <v>0.33333333333333331</v>
      </c>
      <c r="J45" s="258">
        <v>2</v>
      </c>
      <c r="K45" s="260">
        <f>J45/SUM(J$43:J$45)</f>
        <v>0.2857142857142857</v>
      </c>
      <c r="L45" s="258">
        <v>3</v>
      </c>
      <c r="M45" s="260">
        <f>L45/SUM(L$43:L$45)</f>
        <v>0.375</v>
      </c>
    </row>
    <row r="46" spans="2:14" ht="19.899999999999999" customHeight="1" x14ac:dyDescent="0.2">
      <c r="B46" s="332"/>
      <c r="C46" s="343" t="s">
        <v>53</v>
      </c>
      <c r="D46" s="33" t="s">
        <v>54</v>
      </c>
      <c r="E46" s="127"/>
      <c r="F46" s="256">
        <v>2</v>
      </c>
      <c r="G46" s="259">
        <f>F46/SUM(F$46:F$49)</f>
        <v>0.33333333333333331</v>
      </c>
      <c r="H46" s="256">
        <v>2</v>
      </c>
      <c r="I46" s="259">
        <f>H46/SUM(H$46:H$49)</f>
        <v>0.22222222222222221</v>
      </c>
      <c r="J46" s="256">
        <v>3</v>
      </c>
      <c r="K46" s="259">
        <f>J46/SUM(J$46:J$49)</f>
        <v>0.375</v>
      </c>
      <c r="L46" s="256">
        <v>2</v>
      </c>
      <c r="M46" s="259">
        <f>L46/SUM(L$46:L$49)</f>
        <v>0.22222222222222221</v>
      </c>
    </row>
    <row r="47" spans="2:14" ht="19.899999999999999" customHeight="1" x14ac:dyDescent="0.2">
      <c r="B47" s="332"/>
      <c r="C47" s="344"/>
      <c r="D47" s="28" t="s">
        <v>55</v>
      </c>
      <c r="E47" s="11"/>
      <c r="F47" s="257">
        <v>1</v>
      </c>
      <c r="G47" s="126">
        <f>F47/SUM(F$46:F$49)</f>
        <v>0.16666666666666666</v>
      </c>
      <c r="H47" s="257">
        <v>3</v>
      </c>
      <c r="I47" s="126">
        <f>H47/SUM(H$46:H$49)</f>
        <v>0.33333333333333331</v>
      </c>
      <c r="J47" s="257">
        <v>1</v>
      </c>
      <c r="K47" s="126">
        <f>J47/SUM(J$46:J$49)</f>
        <v>0.125</v>
      </c>
      <c r="L47" s="257">
        <v>3</v>
      </c>
      <c r="M47" s="126">
        <f>L47/SUM(L$46:L$49)</f>
        <v>0.33333333333333331</v>
      </c>
    </row>
    <row r="48" spans="2:14" ht="19.899999999999999" customHeight="1" x14ac:dyDescent="0.2">
      <c r="B48" s="332"/>
      <c r="C48" s="344"/>
      <c r="D48" s="28" t="s">
        <v>56</v>
      </c>
      <c r="E48" s="11"/>
      <c r="F48" s="257">
        <v>1</v>
      </c>
      <c r="G48" s="126">
        <f>F48/SUM(F$46:F$49)</f>
        <v>0.16666666666666666</v>
      </c>
      <c r="H48" s="257">
        <v>2</v>
      </c>
      <c r="I48" s="126">
        <f>H48/SUM(H$46:H$49)</f>
        <v>0.22222222222222221</v>
      </c>
      <c r="J48" s="257">
        <v>2</v>
      </c>
      <c r="K48" s="126">
        <f>J48/SUM(J$46:J$49)</f>
        <v>0.25</v>
      </c>
      <c r="L48" s="257">
        <v>2</v>
      </c>
      <c r="M48" s="126">
        <f>L48/SUM(L$46:L$49)</f>
        <v>0.22222222222222221</v>
      </c>
    </row>
    <row r="49" spans="2:13" ht="19.899999999999999" customHeight="1" thickBot="1" x14ac:dyDescent="0.25">
      <c r="B49" s="332"/>
      <c r="C49" s="345"/>
      <c r="D49" s="35" t="s">
        <v>57</v>
      </c>
      <c r="E49" s="128"/>
      <c r="F49" s="258">
        <v>2</v>
      </c>
      <c r="G49" s="260">
        <f>F49/SUM(F$46:F$49)</f>
        <v>0.33333333333333331</v>
      </c>
      <c r="H49" s="258">
        <v>2</v>
      </c>
      <c r="I49" s="260">
        <f>H49/SUM(H$46:H$49)</f>
        <v>0.22222222222222221</v>
      </c>
      <c r="J49" s="258">
        <v>2</v>
      </c>
      <c r="K49" s="260">
        <f>J49/SUM(J$46:J$49)</f>
        <v>0.25</v>
      </c>
      <c r="L49" s="258">
        <v>2</v>
      </c>
      <c r="M49" s="260">
        <f>L49/SUM(L$46:L$49)</f>
        <v>0.22222222222222221</v>
      </c>
    </row>
    <row r="50" spans="2:13" ht="19.899999999999999" customHeight="1" x14ac:dyDescent="0.2">
      <c r="B50" s="332"/>
      <c r="C50" s="333" t="s">
        <v>58</v>
      </c>
      <c r="D50" s="50" t="s">
        <v>59</v>
      </c>
      <c r="E50" s="127"/>
      <c r="F50" s="256">
        <v>2</v>
      </c>
      <c r="G50" s="259">
        <f>F50/SUM(F$50:F$53)</f>
        <v>0.25</v>
      </c>
      <c r="H50" s="256">
        <v>1</v>
      </c>
      <c r="I50" s="259">
        <f>H50/SUM(H$50:H$53)</f>
        <v>0.14285714285714285</v>
      </c>
      <c r="J50" s="256">
        <v>3</v>
      </c>
      <c r="K50" s="259">
        <f>J50/SUM(J$50:J$53)</f>
        <v>0.3</v>
      </c>
      <c r="L50" s="256">
        <v>2</v>
      </c>
      <c r="M50" s="259">
        <f>L50/SUM(L$50:L$53)</f>
        <v>0.22222222222222221</v>
      </c>
    </row>
    <row r="51" spans="2:13" ht="19.899999999999999" customHeight="1" x14ac:dyDescent="0.2">
      <c r="B51" s="332"/>
      <c r="C51" s="334"/>
      <c r="D51" s="51" t="s">
        <v>60</v>
      </c>
      <c r="E51" s="11"/>
      <c r="F51" s="257">
        <v>1</v>
      </c>
      <c r="G51" s="126">
        <f>F51/SUM(F$50:F$53)</f>
        <v>0.125</v>
      </c>
      <c r="H51" s="257">
        <v>2</v>
      </c>
      <c r="I51" s="126">
        <f>H51/SUM(H$50:H$53)</f>
        <v>0.2857142857142857</v>
      </c>
      <c r="J51" s="257">
        <v>2</v>
      </c>
      <c r="K51" s="126">
        <f>J51/SUM(J$50:J$53)</f>
        <v>0.2</v>
      </c>
      <c r="L51" s="257">
        <v>2</v>
      </c>
      <c r="M51" s="126">
        <f>L51/SUM(L$50:L$53)</f>
        <v>0.22222222222222221</v>
      </c>
    </row>
    <row r="52" spans="2:13" ht="19.899999999999999" customHeight="1" x14ac:dyDescent="0.2">
      <c r="B52" s="332"/>
      <c r="C52" s="334"/>
      <c r="D52" s="51" t="s">
        <v>61</v>
      </c>
      <c r="E52" s="11"/>
      <c r="F52" s="257">
        <v>3</v>
      </c>
      <c r="G52" s="126">
        <f>F52/SUM(F$50:F$53)</f>
        <v>0.375</v>
      </c>
      <c r="H52" s="257">
        <v>2</v>
      </c>
      <c r="I52" s="126">
        <f>H52/SUM(H$50:H$53)</f>
        <v>0.2857142857142857</v>
      </c>
      <c r="J52" s="257">
        <v>3</v>
      </c>
      <c r="K52" s="126">
        <f>J52/SUM(J$50:J$53)</f>
        <v>0.3</v>
      </c>
      <c r="L52" s="257">
        <v>2</v>
      </c>
      <c r="M52" s="126">
        <f>L52/SUM(L$50:L$53)</f>
        <v>0.22222222222222221</v>
      </c>
    </row>
    <row r="53" spans="2:13" ht="19.899999999999999" customHeight="1" thickBot="1" x14ac:dyDescent="0.25">
      <c r="B53" s="332"/>
      <c r="C53" s="335"/>
      <c r="D53" s="52" t="s">
        <v>62</v>
      </c>
      <c r="E53" s="128"/>
      <c r="F53" s="258">
        <v>2</v>
      </c>
      <c r="G53" s="260">
        <f>F53/SUM(F$50:F$53)</f>
        <v>0.25</v>
      </c>
      <c r="H53" s="258">
        <v>2</v>
      </c>
      <c r="I53" s="260">
        <f>H53/SUM(H$50:H$53)</f>
        <v>0.2857142857142857</v>
      </c>
      <c r="J53" s="258">
        <v>2</v>
      </c>
      <c r="K53" s="260">
        <f>J53/SUM(J$50:J$53)</f>
        <v>0.2</v>
      </c>
      <c r="L53" s="258">
        <v>3</v>
      </c>
      <c r="M53" s="260">
        <f>L53/SUM(L$50:L$53)</f>
        <v>0.33333333333333331</v>
      </c>
    </row>
    <row r="54" spans="2:13" ht="19.899999999999999" customHeight="1" x14ac:dyDescent="0.2">
      <c r="B54" s="332"/>
      <c r="C54" s="343" t="s">
        <v>63</v>
      </c>
      <c r="D54" s="33" t="s">
        <v>64</v>
      </c>
      <c r="E54" s="127"/>
      <c r="F54" s="256">
        <v>1</v>
      </c>
      <c r="G54" s="259">
        <f t="shared" ref="G54:G60" si="23">F54/SUM(F$54:F$60)</f>
        <v>7.1428571428571425E-2</v>
      </c>
      <c r="H54" s="256">
        <v>2</v>
      </c>
      <c r="I54" s="259">
        <f t="shared" ref="I54:I60" si="24">H54/SUM(H$54:H$60)</f>
        <v>0.13333333333333333</v>
      </c>
      <c r="J54" s="256">
        <v>1</v>
      </c>
      <c r="K54" s="259">
        <f t="shared" ref="K54:K60" si="25">J54/SUM(J$54:J$60)</f>
        <v>7.6923076923076927E-2</v>
      </c>
      <c r="L54" s="256">
        <v>3</v>
      </c>
      <c r="M54" s="259">
        <f t="shared" ref="M54:M60" si="26">L54/SUM(L$54:L$60)</f>
        <v>0.1875</v>
      </c>
    </row>
    <row r="55" spans="2:13" ht="19.899999999999999" customHeight="1" x14ac:dyDescent="0.2">
      <c r="B55" s="332"/>
      <c r="C55" s="344"/>
      <c r="D55" s="29" t="s">
        <v>65</v>
      </c>
      <c r="E55" s="11"/>
      <c r="F55" s="257">
        <v>1</v>
      </c>
      <c r="G55" s="126">
        <f t="shared" si="23"/>
        <v>7.1428571428571425E-2</v>
      </c>
      <c r="H55" s="257">
        <v>2</v>
      </c>
      <c r="I55" s="126">
        <f t="shared" si="24"/>
        <v>0.13333333333333333</v>
      </c>
      <c r="J55" s="257">
        <v>2</v>
      </c>
      <c r="K55" s="126">
        <f t="shared" si="25"/>
        <v>0.15384615384615385</v>
      </c>
      <c r="L55" s="257">
        <v>3</v>
      </c>
      <c r="M55" s="126">
        <f t="shared" si="26"/>
        <v>0.1875</v>
      </c>
    </row>
    <row r="56" spans="2:13" ht="19.899999999999999" customHeight="1" x14ac:dyDescent="0.2">
      <c r="B56" s="332"/>
      <c r="C56" s="344"/>
      <c r="D56" s="29" t="s">
        <v>66</v>
      </c>
      <c r="E56" s="11"/>
      <c r="F56" s="257">
        <v>3</v>
      </c>
      <c r="G56" s="126">
        <f t="shared" si="23"/>
        <v>0.21428571428571427</v>
      </c>
      <c r="H56" s="257">
        <v>3</v>
      </c>
      <c r="I56" s="126">
        <f t="shared" si="24"/>
        <v>0.2</v>
      </c>
      <c r="J56" s="257">
        <v>2</v>
      </c>
      <c r="K56" s="126">
        <f t="shared" si="25"/>
        <v>0.15384615384615385</v>
      </c>
      <c r="L56" s="257">
        <v>2</v>
      </c>
      <c r="M56" s="126">
        <f t="shared" si="26"/>
        <v>0.125</v>
      </c>
    </row>
    <row r="57" spans="2:13" ht="19.899999999999999" customHeight="1" x14ac:dyDescent="0.2">
      <c r="B57" s="332"/>
      <c r="C57" s="344"/>
      <c r="D57" s="29" t="s">
        <v>67</v>
      </c>
      <c r="E57" s="11"/>
      <c r="F57" s="257">
        <v>2</v>
      </c>
      <c r="G57" s="126">
        <f t="shared" si="23"/>
        <v>0.14285714285714285</v>
      </c>
      <c r="H57" s="257">
        <v>3</v>
      </c>
      <c r="I57" s="126">
        <f t="shared" si="24"/>
        <v>0.2</v>
      </c>
      <c r="J57" s="257">
        <v>2</v>
      </c>
      <c r="K57" s="126">
        <f t="shared" si="25"/>
        <v>0.15384615384615385</v>
      </c>
      <c r="L57" s="257">
        <v>3</v>
      </c>
      <c r="M57" s="126">
        <f t="shared" si="26"/>
        <v>0.1875</v>
      </c>
    </row>
    <row r="58" spans="2:13" ht="19.899999999999999" customHeight="1" x14ac:dyDescent="0.2">
      <c r="B58" s="332"/>
      <c r="C58" s="344"/>
      <c r="D58" s="29" t="s">
        <v>68</v>
      </c>
      <c r="E58" s="11"/>
      <c r="F58" s="257">
        <v>2</v>
      </c>
      <c r="G58" s="126">
        <f t="shared" si="23"/>
        <v>0.14285714285714285</v>
      </c>
      <c r="H58" s="257">
        <v>1</v>
      </c>
      <c r="I58" s="126">
        <f t="shared" si="24"/>
        <v>6.6666666666666666E-2</v>
      </c>
      <c r="J58" s="257">
        <v>2</v>
      </c>
      <c r="K58" s="126">
        <f t="shared" si="25"/>
        <v>0.15384615384615385</v>
      </c>
      <c r="L58" s="257">
        <v>1</v>
      </c>
      <c r="M58" s="126">
        <f t="shared" si="26"/>
        <v>6.25E-2</v>
      </c>
    </row>
    <row r="59" spans="2:13" ht="19.899999999999999" customHeight="1" x14ac:dyDescent="0.2">
      <c r="B59" s="332"/>
      <c r="C59" s="344"/>
      <c r="D59" s="29" t="s">
        <v>69</v>
      </c>
      <c r="E59" s="11"/>
      <c r="F59" s="257">
        <v>3</v>
      </c>
      <c r="G59" s="126">
        <f t="shared" si="23"/>
        <v>0.21428571428571427</v>
      </c>
      <c r="H59" s="257">
        <v>2</v>
      </c>
      <c r="I59" s="126">
        <f t="shared" si="24"/>
        <v>0.13333333333333333</v>
      </c>
      <c r="J59" s="257">
        <v>2</v>
      </c>
      <c r="K59" s="126">
        <f t="shared" si="25"/>
        <v>0.15384615384615385</v>
      </c>
      <c r="L59" s="257">
        <v>2</v>
      </c>
      <c r="M59" s="126">
        <f t="shared" si="26"/>
        <v>0.125</v>
      </c>
    </row>
    <row r="60" spans="2:13" ht="19.899999999999999" customHeight="1" thickBot="1" x14ac:dyDescent="0.25">
      <c r="B60" s="332"/>
      <c r="C60" s="345"/>
      <c r="D60" s="34" t="s">
        <v>70</v>
      </c>
      <c r="E60" s="128"/>
      <c r="F60" s="258">
        <v>2</v>
      </c>
      <c r="G60" s="260">
        <f t="shared" si="23"/>
        <v>0.14285714285714285</v>
      </c>
      <c r="H60" s="258">
        <v>2</v>
      </c>
      <c r="I60" s="260">
        <f t="shared" si="24"/>
        <v>0.13333333333333333</v>
      </c>
      <c r="J60" s="258">
        <v>2</v>
      </c>
      <c r="K60" s="260">
        <f t="shared" si="25"/>
        <v>0.15384615384615385</v>
      </c>
      <c r="L60" s="258">
        <v>2</v>
      </c>
      <c r="M60" s="260">
        <f t="shared" si="26"/>
        <v>0.125</v>
      </c>
    </row>
    <row r="61" spans="2:13" ht="19.899999999999999" customHeight="1" thickBot="1" x14ac:dyDescent="0.25">
      <c r="B61" s="102"/>
      <c r="C61" s="31"/>
      <c r="D61" s="31"/>
      <c r="E61" s="11"/>
      <c r="F61" s="257"/>
      <c r="G61" s="126"/>
      <c r="H61" s="257"/>
      <c r="I61" s="126"/>
      <c r="J61" s="257"/>
      <c r="K61" s="126"/>
      <c r="L61" s="257"/>
      <c r="M61" s="126"/>
    </row>
    <row r="62" spans="2:13" ht="19.899999999999999" customHeight="1" x14ac:dyDescent="0.2">
      <c r="B62" s="346" t="s">
        <v>71</v>
      </c>
      <c r="C62" s="326" t="s">
        <v>72</v>
      </c>
      <c r="D62" s="40" t="s">
        <v>73</v>
      </c>
      <c r="E62" s="127"/>
      <c r="F62" s="256">
        <v>4</v>
      </c>
      <c r="G62" s="259">
        <f>F62/SUM(F$62:F$65)</f>
        <v>0.4</v>
      </c>
      <c r="H62" s="256">
        <v>3</v>
      </c>
      <c r="I62" s="259">
        <f>H62/SUM(H$62:H$65)</f>
        <v>0.33333333333333331</v>
      </c>
      <c r="J62" s="256">
        <v>2</v>
      </c>
      <c r="K62" s="259">
        <f>J62/SUM(J$62:J$65)</f>
        <v>0.2857142857142857</v>
      </c>
      <c r="L62" s="256">
        <v>2</v>
      </c>
      <c r="M62" s="259">
        <f>L62/SUM(L$62:L$65)</f>
        <v>0.2857142857142857</v>
      </c>
    </row>
    <row r="63" spans="2:13" ht="19.899999999999999" customHeight="1" x14ac:dyDescent="0.2">
      <c r="B63" s="346"/>
      <c r="C63" s="327"/>
      <c r="D63" s="21" t="s">
        <v>74</v>
      </c>
      <c r="E63" s="11"/>
      <c r="F63" s="257">
        <v>1</v>
      </c>
      <c r="G63" s="126">
        <f>F63/SUM(F$62:F$65)</f>
        <v>0.1</v>
      </c>
      <c r="H63" s="257">
        <v>2</v>
      </c>
      <c r="I63" s="126">
        <f>H63/SUM(H$62:H$65)</f>
        <v>0.22222222222222221</v>
      </c>
      <c r="J63" s="257">
        <v>2</v>
      </c>
      <c r="K63" s="126">
        <f>J63/SUM(J$62:J$65)</f>
        <v>0.2857142857142857</v>
      </c>
      <c r="L63" s="257">
        <v>2</v>
      </c>
      <c r="M63" s="126">
        <f>L63/SUM(L$62:L$65)</f>
        <v>0.2857142857142857</v>
      </c>
    </row>
    <row r="64" spans="2:13" ht="19.899999999999999" customHeight="1" x14ac:dyDescent="0.2">
      <c r="B64" s="346"/>
      <c r="C64" s="327"/>
      <c r="D64" s="21" t="s">
        <v>75</v>
      </c>
      <c r="E64" s="11"/>
      <c r="F64" s="257">
        <v>1</v>
      </c>
      <c r="G64" s="126">
        <f>F64/SUM(F$62:F$65)</f>
        <v>0.1</v>
      </c>
      <c r="H64" s="257">
        <v>2</v>
      </c>
      <c r="I64" s="126">
        <f>H64/SUM(H$62:H$65)</f>
        <v>0.22222222222222221</v>
      </c>
      <c r="J64" s="257">
        <v>2</v>
      </c>
      <c r="K64" s="126">
        <f>J64/SUM(J$62:J$65)</f>
        <v>0.2857142857142857</v>
      </c>
      <c r="L64" s="257">
        <v>2</v>
      </c>
      <c r="M64" s="126">
        <f>L64/SUM(L$62:L$65)</f>
        <v>0.2857142857142857</v>
      </c>
    </row>
    <row r="65" spans="2:13" ht="19.899999999999999" customHeight="1" thickBot="1" x14ac:dyDescent="0.25">
      <c r="B65" s="346"/>
      <c r="C65" s="328"/>
      <c r="D65" s="41" t="s">
        <v>76</v>
      </c>
      <c r="E65" s="128"/>
      <c r="F65" s="258">
        <v>4</v>
      </c>
      <c r="G65" s="260">
        <f>F65/SUM(F$62:F$65)</f>
        <v>0.4</v>
      </c>
      <c r="H65" s="258">
        <v>2</v>
      </c>
      <c r="I65" s="260">
        <f>H65/SUM(H$62:H$65)</f>
        <v>0.22222222222222221</v>
      </c>
      <c r="J65" s="258">
        <v>1</v>
      </c>
      <c r="K65" s="260">
        <f>J65/SUM(J$62:J$65)</f>
        <v>0.14285714285714285</v>
      </c>
      <c r="L65" s="258">
        <v>1</v>
      </c>
      <c r="M65" s="260">
        <f>L65/SUM(L$62:L$65)</f>
        <v>0.14285714285714285</v>
      </c>
    </row>
    <row r="66" spans="2:13" ht="19.899999999999999" customHeight="1" x14ac:dyDescent="0.2">
      <c r="B66" s="346"/>
      <c r="C66" s="329" t="s">
        <v>77</v>
      </c>
      <c r="D66" s="42" t="s">
        <v>78</v>
      </c>
      <c r="E66" s="127"/>
      <c r="F66" s="256">
        <v>2</v>
      </c>
      <c r="G66" s="259">
        <f>F66/SUM(F$66:F$69)</f>
        <v>0.22222222222222221</v>
      </c>
      <c r="H66" s="256">
        <v>3</v>
      </c>
      <c r="I66" s="259">
        <f>H66/SUM(H$66:H$69)</f>
        <v>0.33333333333333331</v>
      </c>
      <c r="J66" s="256">
        <v>1</v>
      </c>
      <c r="K66" s="259">
        <f>J66/SUM(J$66:J$69)</f>
        <v>0.14285714285714285</v>
      </c>
      <c r="L66" s="256">
        <v>1</v>
      </c>
      <c r="M66" s="259">
        <f>L66/SUM(L$66:L$69)</f>
        <v>0.14285714285714285</v>
      </c>
    </row>
    <row r="67" spans="2:13" ht="19.899999999999999" customHeight="1" x14ac:dyDescent="0.2">
      <c r="B67" s="346"/>
      <c r="C67" s="330"/>
      <c r="D67" s="27" t="s">
        <v>79</v>
      </c>
      <c r="E67" s="11"/>
      <c r="F67" s="257">
        <v>2</v>
      </c>
      <c r="G67" s="126">
        <f>F67/SUM(F$66:F$69)</f>
        <v>0.22222222222222221</v>
      </c>
      <c r="H67" s="257">
        <v>2</v>
      </c>
      <c r="I67" s="126">
        <f>H67/SUM(H$66:H$69)</f>
        <v>0.22222222222222221</v>
      </c>
      <c r="J67" s="257">
        <v>1</v>
      </c>
      <c r="K67" s="126">
        <f>J67/SUM(J$66:J$69)</f>
        <v>0.14285714285714285</v>
      </c>
      <c r="L67" s="257">
        <v>1</v>
      </c>
      <c r="M67" s="126">
        <f>L67/SUM(L$66:L$69)</f>
        <v>0.14285714285714285</v>
      </c>
    </row>
    <row r="68" spans="2:13" ht="19.899999999999999" customHeight="1" x14ac:dyDescent="0.2">
      <c r="B68" s="346"/>
      <c r="C68" s="330"/>
      <c r="D68" s="27" t="s">
        <v>80</v>
      </c>
      <c r="E68" s="11"/>
      <c r="F68" s="257">
        <v>2</v>
      </c>
      <c r="G68" s="126">
        <f>F68/SUM(F$66:F$69)</f>
        <v>0.22222222222222221</v>
      </c>
      <c r="H68" s="257">
        <v>2</v>
      </c>
      <c r="I68" s="126">
        <f>H68/SUM(H$66:H$69)</f>
        <v>0.22222222222222221</v>
      </c>
      <c r="J68" s="257">
        <v>3</v>
      </c>
      <c r="K68" s="126">
        <f>J68/SUM(J$66:J$69)</f>
        <v>0.42857142857142855</v>
      </c>
      <c r="L68" s="257">
        <v>3</v>
      </c>
      <c r="M68" s="126">
        <f>L68/SUM(L$66:L$69)</f>
        <v>0.42857142857142855</v>
      </c>
    </row>
    <row r="69" spans="2:13" ht="19.899999999999999" customHeight="1" thickBot="1" x14ac:dyDescent="0.25">
      <c r="B69" s="346"/>
      <c r="C69" s="331"/>
      <c r="D69" s="43" t="s">
        <v>81</v>
      </c>
      <c r="E69" s="128"/>
      <c r="F69" s="258">
        <v>3</v>
      </c>
      <c r="G69" s="260">
        <f>F69/SUM(F$66:F$69)</f>
        <v>0.33333333333333331</v>
      </c>
      <c r="H69" s="258">
        <v>2</v>
      </c>
      <c r="I69" s="260">
        <f>H69/SUM(H$66:H$69)</f>
        <v>0.22222222222222221</v>
      </c>
      <c r="J69" s="258">
        <v>2</v>
      </c>
      <c r="K69" s="260">
        <f>J69/SUM(J$66:J$69)</f>
        <v>0.2857142857142857</v>
      </c>
      <c r="L69" s="258">
        <v>2</v>
      </c>
      <c r="M69" s="260">
        <f>L69/SUM(L$66:L$69)</f>
        <v>0.2857142857142857</v>
      </c>
    </row>
    <row r="70" spans="2:13" ht="19.899999999999999" customHeight="1" x14ac:dyDescent="0.2">
      <c r="B70" s="346"/>
      <c r="C70" s="326" t="s">
        <v>16</v>
      </c>
      <c r="D70" s="40" t="s">
        <v>82</v>
      </c>
      <c r="E70" s="127"/>
      <c r="F70" s="256">
        <v>1</v>
      </c>
      <c r="G70" s="259">
        <f>F70/SUM(F$70:F$72)</f>
        <v>0.16666666666666666</v>
      </c>
      <c r="H70" s="256">
        <v>2</v>
      </c>
      <c r="I70" s="259">
        <f>H70/SUM(H$70:H$72)</f>
        <v>0.33333333333333331</v>
      </c>
      <c r="J70" s="256">
        <v>2</v>
      </c>
      <c r="K70" s="259">
        <f>J70/SUM(J$70:J$72)</f>
        <v>0.33333333333333331</v>
      </c>
      <c r="L70" s="256">
        <v>2</v>
      </c>
      <c r="M70" s="259">
        <f>L70/SUM(L$70:L$72)</f>
        <v>0.33333333333333331</v>
      </c>
    </row>
    <row r="71" spans="2:13" ht="19.899999999999999" customHeight="1" x14ac:dyDescent="0.2">
      <c r="B71" s="346"/>
      <c r="C71" s="327"/>
      <c r="D71" s="21" t="s">
        <v>83</v>
      </c>
      <c r="E71" s="11"/>
      <c r="F71" s="257">
        <v>4</v>
      </c>
      <c r="G71" s="126">
        <f>F71/SUM(F$70:F$72)</f>
        <v>0.66666666666666663</v>
      </c>
      <c r="H71" s="257">
        <v>2</v>
      </c>
      <c r="I71" s="126">
        <f>H71/SUM(H$70:H$72)</f>
        <v>0.33333333333333331</v>
      </c>
      <c r="J71" s="257">
        <v>2</v>
      </c>
      <c r="K71" s="126">
        <f>J71/SUM(J$70:J$72)</f>
        <v>0.33333333333333331</v>
      </c>
      <c r="L71" s="257">
        <v>2</v>
      </c>
      <c r="M71" s="126">
        <f>L71/SUM(L$70:L$72)</f>
        <v>0.33333333333333331</v>
      </c>
    </row>
    <row r="72" spans="2:13" ht="19.899999999999999" customHeight="1" thickBot="1" x14ac:dyDescent="0.25">
      <c r="B72" s="346"/>
      <c r="C72" s="328"/>
      <c r="D72" s="41" t="s">
        <v>84</v>
      </c>
      <c r="E72" s="128"/>
      <c r="F72" s="258">
        <v>1</v>
      </c>
      <c r="G72" s="260">
        <f>F72/SUM(F$70:F$72)</f>
        <v>0.16666666666666666</v>
      </c>
      <c r="H72" s="258">
        <v>2</v>
      </c>
      <c r="I72" s="260">
        <f>H72/SUM(H$70:H$72)</f>
        <v>0.33333333333333331</v>
      </c>
      <c r="J72" s="258">
        <v>2</v>
      </c>
      <c r="K72" s="260">
        <f>J72/SUM(J$70:J$72)</f>
        <v>0.33333333333333331</v>
      </c>
      <c r="L72" s="258">
        <v>2</v>
      </c>
      <c r="M72" s="260">
        <f>L72/SUM(L$70:L$72)</f>
        <v>0.33333333333333331</v>
      </c>
    </row>
    <row r="73" spans="2:13" ht="19.899999999999999" customHeight="1" x14ac:dyDescent="0.2">
      <c r="B73" s="346"/>
      <c r="C73" s="329" t="s">
        <v>85</v>
      </c>
      <c r="D73" s="42" t="s">
        <v>86</v>
      </c>
      <c r="E73" s="127"/>
      <c r="F73" s="256">
        <v>1</v>
      </c>
      <c r="G73" s="259">
        <f>F73/SUM(F$73:F$75)</f>
        <v>0.25</v>
      </c>
      <c r="H73" s="256">
        <v>3</v>
      </c>
      <c r="I73" s="259">
        <f>H73/SUM(H$73:H$75)</f>
        <v>0.375</v>
      </c>
      <c r="J73" s="256">
        <v>1</v>
      </c>
      <c r="K73" s="259">
        <f>J73/SUM(J$73:J$75)</f>
        <v>0.25</v>
      </c>
      <c r="L73" s="256">
        <v>1</v>
      </c>
      <c r="M73" s="259">
        <f>L73/SUM(L$73:L$75)</f>
        <v>0.25</v>
      </c>
    </row>
    <row r="74" spans="2:13" ht="19.899999999999999" customHeight="1" x14ac:dyDescent="0.2">
      <c r="B74" s="346"/>
      <c r="C74" s="330"/>
      <c r="D74" s="27" t="s">
        <v>87</v>
      </c>
      <c r="E74" s="11"/>
      <c r="F74" s="257">
        <v>2</v>
      </c>
      <c r="G74" s="126">
        <f>F74/SUM(F$73:F$75)</f>
        <v>0.5</v>
      </c>
      <c r="H74" s="257">
        <v>3</v>
      </c>
      <c r="I74" s="126">
        <f>H74/SUM(H$73:H$75)</f>
        <v>0.375</v>
      </c>
      <c r="J74" s="257">
        <v>2</v>
      </c>
      <c r="K74" s="126">
        <f>J74/SUM(J$73:J$75)</f>
        <v>0.5</v>
      </c>
      <c r="L74" s="257">
        <v>2</v>
      </c>
      <c r="M74" s="126">
        <f>L74/SUM(L$73:L$75)</f>
        <v>0.5</v>
      </c>
    </row>
    <row r="75" spans="2:13" ht="19.899999999999999" customHeight="1" thickBot="1" x14ac:dyDescent="0.25">
      <c r="B75" s="346"/>
      <c r="C75" s="331"/>
      <c r="D75" s="44" t="s">
        <v>88</v>
      </c>
      <c r="E75" s="128"/>
      <c r="F75" s="258">
        <v>1</v>
      </c>
      <c r="G75" s="260">
        <f>F75/SUM(F$73:F$75)</f>
        <v>0.25</v>
      </c>
      <c r="H75" s="258">
        <v>2</v>
      </c>
      <c r="I75" s="260">
        <f>H75/SUM(H$73:H$75)</f>
        <v>0.25</v>
      </c>
      <c r="J75" s="258">
        <v>1</v>
      </c>
      <c r="K75" s="260">
        <f>J75/SUM(J$73:J$75)</f>
        <v>0.25</v>
      </c>
      <c r="L75" s="258">
        <v>1</v>
      </c>
      <c r="M75" s="260">
        <f>L75/SUM(L$73:L$75)</f>
        <v>0.25</v>
      </c>
    </row>
    <row r="76" spans="2:13" ht="19.899999999999999" customHeight="1" thickBot="1" x14ac:dyDescent="0.25">
      <c r="B76" s="102"/>
      <c r="C76" s="31"/>
      <c r="D76" s="15"/>
      <c r="E76" s="11"/>
      <c r="F76" s="257"/>
      <c r="G76" s="126"/>
      <c r="H76" s="257"/>
      <c r="I76" s="126"/>
      <c r="J76" s="257"/>
      <c r="K76" s="126"/>
      <c r="L76" s="257"/>
      <c r="M76" s="126"/>
    </row>
    <row r="77" spans="2:13" ht="19.899999999999999" customHeight="1" x14ac:dyDescent="0.2">
      <c r="B77" s="336" t="s">
        <v>89</v>
      </c>
      <c r="C77" s="337" t="s">
        <v>90</v>
      </c>
      <c r="D77" s="46" t="s">
        <v>91</v>
      </c>
      <c r="E77" s="127"/>
      <c r="F77" s="256">
        <v>3</v>
      </c>
      <c r="G77" s="259">
        <f>F77/SUM(F$77:F$79)</f>
        <v>0.375</v>
      </c>
      <c r="H77" s="256">
        <v>2</v>
      </c>
      <c r="I77" s="259">
        <f>H77/SUM(H$77:H$79)</f>
        <v>0.33333333333333331</v>
      </c>
      <c r="J77" s="256">
        <v>3</v>
      </c>
      <c r="K77" s="259">
        <f>J77/SUM(J$77:J$79)</f>
        <v>0.375</v>
      </c>
      <c r="L77" s="256">
        <v>3</v>
      </c>
      <c r="M77" s="259">
        <f>L77/SUM(L$77:L$79)</f>
        <v>0.375</v>
      </c>
    </row>
    <row r="78" spans="2:13" ht="19.899999999999999" customHeight="1" x14ac:dyDescent="0.2">
      <c r="B78" s="336"/>
      <c r="C78" s="338"/>
      <c r="D78" s="39" t="s">
        <v>92</v>
      </c>
      <c r="E78" s="11"/>
      <c r="F78" s="257">
        <v>3</v>
      </c>
      <c r="G78" s="126">
        <f>F78/SUM(F$77:F$79)</f>
        <v>0.375</v>
      </c>
      <c r="H78" s="257">
        <v>2</v>
      </c>
      <c r="I78" s="126">
        <f>H78/SUM(H$77:H$79)</f>
        <v>0.33333333333333331</v>
      </c>
      <c r="J78" s="257">
        <v>3</v>
      </c>
      <c r="K78" s="126">
        <f>J78/SUM(J$77:J$79)</f>
        <v>0.375</v>
      </c>
      <c r="L78" s="257">
        <v>3</v>
      </c>
      <c r="M78" s="126">
        <f>L78/SUM(L$77:L$79)</f>
        <v>0.375</v>
      </c>
    </row>
    <row r="79" spans="2:13" ht="19.899999999999999" customHeight="1" thickBot="1" x14ac:dyDescent="0.25">
      <c r="B79" s="336"/>
      <c r="C79" s="339"/>
      <c r="D79" s="47" t="s">
        <v>93</v>
      </c>
      <c r="E79" s="128"/>
      <c r="F79" s="258">
        <v>2</v>
      </c>
      <c r="G79" s="260">
        <f>F79/SUM(F$77:F$79)</f>
        <v>0.25</v>
      </c>
      <c r="H79" s="258">
        <v>2</v>
      </c>
      <c r="I79" s="260">
        <f>H79/SUM(H$77:H$79)</f>
        <v>0.33333333333333331</v>
      </c>
      <c r="J79" s="258">
        <v>2</v>
      </c>
      <c r="K79" s="260">
        <f>J79/SUM(J$77:J$79)</f>
        <v>0.25</v>
      </c>
      <c r="L79" s="258">
        <v>2</v>
      </c>
      <c r="M79" s="260">
        <f>L79/SUM(L$77:L$79)</f>
        <v>0.25</v>
      </c>
    </row>
    <row r="80" spans="2:13" ht="19.899999999999999" customHeight="1" x14ac:dyDescent="0.2">
      <c r="B80" s="336"/>
      <c r="C80" s="340" t="s">
        <v>94</v>
      </c>
      <c r="D80" s="48" t="s">
        <v>95</v>
      </c>
      <c r="E80" s="127"/>
      <c r="F80" s="256">
        <v>3</v>
      </c>
      <c r="G80" s="259">
        <f>F80/SUM(F$80:F$82)</f>
        <v>0.42857142857142855</v>
      </c>
      <c r="H80" s="256">
        <v>2</v>
      </c>
      <c r="I80" s="259">
        <f>H80/SUM(H$80:H$82)</f>
        <v>0.4</v>
      </c>
      <c r="J80" s="256">
        <v>3</v>
      </c>
      <c r="K80" s="259">
        <f>J80/SUM(J$80:J$82)</f>
        <v>0.375</v>
      </c>
      <c r="L80" s="256">
        <v>3</v>
      </c>
      <c r="M80" s="259">
        <f>L80/SUM(L$80:L$82)</f>
        <v>0.375</v>
      </c>
    </row>
    <row r="81" spans="2:13" ht="19.899999999999999" customHeight="1" x14ac:dyDescent="0.2">
      <c r="B81" s="336"/>
      <c r="C81" s="341"/>
      <c r="D81" s="30" t="s">
        <v>96</v>
      </c>
      <c r="E81" s="11"/>
      <c r="F81" s="257">
        <v>3</v>
      </c>
      <c r="G81" s="126">
        <f>F81/SUM(F$80:F$82)</f>
        <v>0.42857142857142855</v>
      </c>
      <c r="H81" s="257">
        <v>2</v>
      </c>
      <c r="I81" s="126">
        <f>H81/SUM(H$80:H$82)</f>
        <v>0.4</v>
      </c>
      <c r="J81" s="257">
        <v>2</v>
      </c>
      <c r="K81" s="126">
        <f>J81/SUM(J$80:J$82)</f>
        <v>0.25</v>
      </c>
      <c r="L81" s="257">
        <v>2</v>
      </c>
      <c r="M81" s="126">
        <f>L81/SUM(L$80:L$82)</f>
        <v>0.25</v>
      </c>
    </row>
    <row r="82" spans="2:13" ht="19.899999999999999" customHeight="1" thickBot="1" x14ac:dyDescent="0.25">
      <c r="B82" s="336"/>
      <c r="C82" s="342"/>
      <c r="D82" s="49" t="s">
        <v>97</v>
      </c>
      <c r="E82" s="128"/>
      <c r="F82" s="258">
        <v>1</v>
      </c>
      <c r="G82" s="260">
        <f>F82/SUM(F$80:F$82)</f>
        <v>0.14285714285714285</v>
      </c>
      <c r="H82" s="258">
        <v>1</v>
      </c>
      <c r="I82" s="260">
        <f>H82/SUM(H$80:H$82)</f>
        <v>0.2</v>
      </c>
      <c r="J82" s="258">
        <v>3</v>
      </c>
      <c r="K82" s="260">
        <f>J82/SUM(J$80:J$82)</f>
        <v>0.375</v>
      </c>
      <c r="L82" s="258">
        <v>3</v>
      </c>
      <c r="M82" s="260">
        <f>L82/SUM(L$80:L$82)</f>
        <v>0.375</v>
      </c>
    </row>
    <row r="83" spans="2:13" ht="15" customHeight="1" x14ac:dyDescent="0.2">
      <c r="B83" s="100"/>
      <c r="C83" s="32"/>
      <c r="D83" s="15"/>
      <c r="E83" s="11"/>
      <c r="F83" s="116"/>
      <c r="G83" s="131"/>
      <c r="H83" s="7"/>
      <c r="I83" s="7"/>
      <c r="J83" s="7"/>
      <c r="K83" s="7"/>
      <c r="L83" s="7"/>
      <c r="M83" s="7"/>
    </row>
    <row r="84" spans="2:13" x14ac:dyDescent="0.2">
      <c r="E84" s="14" t="s">
        <v>98</v>
      </c>
    </row>
  </sheetData>
  <sheetProtection sheet="1" objects="1" scenarios="1"/>
  <customSheetViews>
    <customSheetView guid="{9A2279C9-39B1-413D-95F9-6D8E381847D5}" scale="90" topLeftCell="B1">
      <pane ySplit="15" topLeftCell="A16" activePane="bottomLeft" state="frozen"/>
      <selection pane="bottomLeft" activeCell="N19" sqref="N19"/>
      <pageMargins left="0.7" right="0.7" top="0.75" bottom="0.75" header="0.3" footer="0.3"/>
      <pageSetup paperSize="9" orientation="portrait" r:id="rId1"/>
    </customSheetView>
    <customSheetView guid="{7B72B63B-5A25-4873-9639-AB0B1EFBFA30}" scale="90" topLeftCell="B1">
      <pane ySplit="15" topLeftCell="A16" activePane="bottomLeft" state="frozen"/>
      <selection pane="bottomLeft" activeCell="N19" sqref="N19"/>
      <pageMargins left="0.7" right="0.7" top="0.75" bottom="0.75" header="0.3" footer="0.3"/>
      <pageSetup paperSize="9" orientation="portrait" r:id="rId2"/>
    </customSheetView>
  </customSheetViews>
  <mergeCells count="31">
    <mergeCell ref="B36:B41"/>
    <mergeCell ref="C19:C20"/>
    <mergeCell ref="C21:C24"/>
    <mergeCell ref="C29:C30"/>
    <mergeCell ref="C36:C38"/>
    <mergeCell ref="C39:C41"/>
    <mergeCell ref="F34:M34"/>
    <mergeCell ref="B2:H2"/>
    <mergeCell ref="H8:I8"/>
    <mergeCell ref="H9:I10"/>
    <mergeCell ref="J8:K8"/>
    <mergeCell ref="J9:K10"/>
    <mergeCell ref="L8:M8"/>
    <mergeCell ref="L9:M10"/>
    <mergeCell ref="F17:M17"/>
    <mergeCell ref="B77:B82"/>
    <mergeCell ref="C77:C79"/>
    <mergeCell ref="C80:C82"/>
    <mergeCell ref="F8:G8"/>
    <mergeCell ref="F9:G10"/>
    <mergeCell ref="B43:B60"/>
    <mergeCell ref="C43:C45"/>
    <mergeCell ref="C46:C49"/>
    <mergeCell ref="C50:C53"/>
    <mergeCell ref="C54:C60"/>
    <mergeCell ref="B62:B75"/>
    <mergeCell ref="C62:C65"/>
    <mergeCell ref="C66:C69"/>
    <mergeCell ref="C70:C72"/>
    <mergeCell ref="C73:C75"/>
    <mergeCell ref="C25:C28"/>
  </mergeCells>
  <conditionalFormatting sqref="F83:M146 F35:M35">
    <cfRule type="colorScale" priority="21">
      <colorScale>
        <cfvo type="min"/>
        <cfvo type="percentile" val="50"/>
        <cfvo type="max"/>
        <color rgb="FFF8696B"/>
        <color rgb="FFFFEB84"/>
        <color rgb="FF63BE7B"/>
      </colorScale>
    </cfRule>
  </conditionalFormatting>
  <dataValidations count="1">
    <dataValidation type="list" allowBlank="1" showInputMessage="1" showErrorMessage="1" sqref="C9" xr:uid="{00000000-0002-0000-0400-000000000000}">
      <formula1>#REF!</formula1>
    </dataValidation>
  </dataValidation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B1" sqref="B1"/>
    </sheetView>
  </sheetViews>
  <sheetFormatPr baseColWidth="10" defaultColWidth="9.140625" defaultRowHeight="12.75" x14ac:dyDescent="0.2"/>
  <sheetData/>
  <sheetProtection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a7e5010-1311-4096-a344-326d1919664c">JFHTZT72FDVU-2105483913-3285</_dlc_DocId>
    <_dlc_DocIdUrl xmlns="fa7e5010-1311-4096-a344-326d1919664c">
      <Url>https://intranet.d-fine.de/units/segment_industry/m-t/_layouts/15/DocIdRedir.aspx?ID=JFHTZT72FDVU-2105483913-3285</Url>
      <Description>JFHTZT72FDVU-2105483913-3285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8162558A4DB964B8530EB817F29C1B1" ma:contentTypeVersion="2" ma:contentTypeDescription="Create a new document." ma:contentTypeScope="" ma:versionID="e614ddf58500a61c4fb0176a8e58254e">
  <xsd:schema xmlns:xsd="http://www.w3.org/2001/XMLSchema" xmlns:xs="http://www.w3.org/2001/XMLSchema" xmlns:p="http://schemas.microsoft.com/office/2006/metadata/properties" xmlns:ns2="fa7e5010-1311-4096-a344-326d1919664c" xmlns:ns3="7d5a1bb4-8490-4e61-83ce-ddebc623d0f4" targetNamespace="http://schemas.microsoft.com/office/2006/metadata/properties" ma:root="true" ma:fieldsID="5c4b56222f16ba217841a44fb4cbe6c2" ns2:_="" ns3:_="">
    <xsd:import namespace="fa7e5010-1311-4096-a344-326d1919664c"/>
    <xsd:import namespace="7d5a1bb4-8490-4e61-83ce-ddebc623d0f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7e5010-1311-4096-a344-326d1919664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d5a1bb4-8490-4e61-83ce-ddebc623d0f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6FA860-5F71-413C-86F1-8184E377BFE6}">
  <ds:schemaRefs>
    <ds:schemaRef ds:uri="http://schemas.microsoft.com/sharepoint/v3/contenttype/forms"/>
  </ds:schemaRefs>
</ds:datastoreItem>
</file>

<file path=customXml/itemProps2.xml><?xml version="1.0" encoding="utf-8"?>
<ds:datastoreItem xmlns:ds="http://schemas.openxmlformats.org/officeDocument/2006/customXml" ds:itemID="{52C37CA8-C997-479A-B3C3-F9BEBB3C9E1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fa7e5010-1311-4096-a344-326d1919664c"/>
    <ds:schemaRef ds:uri="http://purl.org/dc/terms/"/>
    <ds:schemaRef ds:uri="7d5a1bb4-8490-4e61-83ce-ddebc623d0f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011D81-DA34-401F-BA82-39FBD603CD24}">
  <ds:schemaRefs>
    <ds:schemaRef ds:uri="http://schemas.microsoft.com/sharepoint/events"/>
  </ds:schemaRefs>
</ds:datastoreItem>
</file>

<file path=customXml/itemProps4.xml><?xml version="1.0" encoding="utf-8"?>
<ds:datastoreItem xmlns:ds="http://schemas.openxmlformats.org/officeDocument/2006/customXml" ds:itemID="{A561C352-CA82-45AF-9AEE-216F6FFF3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7e5010-1311-4096-a344-326d1919664c"/>
    <ds:schemaRef ds:uri="7d5a1bb4-8490-4e61-83ce-ddebc623d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Charts</vt:lpstr>
      <vt:lpstr>Results</vt:lpstr>
      <vt:lpstr>Evaluation</vt:lpstr>
      <vt:lpstr>Risk</vt:lpstr>
      <vt:lpstr>Scenarios</vt:lpstr>
      <vt:lpstr>Graphs</vt:lpstr>
    </vt:vector>
  </TitlesOfParts>
  <Manager/>
  <Company>d-fine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Margalith, Max</dc:creator>
  <cp:keywords/>
  <dc:description/>
  <cp:lastModifiedBy>fischerp</cp:lastModifiedBy>
  <cp:revision/>
  <dcterms:created xsi:type="dcterms:W3CDTF">2014-05-13T17:20:27Z</dcterms:created>
  <dcterms:modified xsi:type="dcterms:W3CDTF">2022-08-01T13:20:43Z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0x01010078162558A4DB964B8530EB817F29C1B1</vt:lpwstr>
  </property>
  <property fmtid="{D5CDD505-2E9C-101B-9397-08002B2CF9AE}" pid="3" name="_dlc_DocIdItemGuid">
    <vt:lpwstr>f9e2c083-c7ba-4f1d-9cb3-201ddda56da1</vt:lpwstr>
  </property>
</Properties>
</file>